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pqdfs10\pub355\マーケOnly\TDコンテンツ\web新製品情報資料\2101\白鳥RTC_32kOSC\RTC便利ツール\時計精度vs温度特性の計算_和英\"/>
    </mc:Choice>
  </mc:AlternateContent>
  <bookViews>
    <workbookView xWindow="0" yWindow="0" windowWidth="21570" windowHeight="8415" activeTab="1"/>
  </bookViews>
  <sheets>
    <sheet name="MENU" sheetId="8" r:id="rId1"/>
    <sheet name="CLOCK_ERROR" sheetId="1" r:id="rId2"/>
    <sheet name="CalcSheet" sheetId="3" state="hidden" r:id="rId3"/>
  </sheets>
  <calcPr calcId="162913"/>
</workbook>
</file>

<file path=xl/calcChain.xml><?xml version="1.0" encoding="utf-8"?>
<calcChain xmlns="http://schemas.openxmlformats.org/spreadsheetml/2006/main">
  <c r="E58" i="1" l="1"/>
  <c r="E57" i="1"/>
  <c r="E56" i="1"/>
  <c r="E55" i="1"/>
  <c r="E59" i="1"/>
  <c r="I61" i="3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L44" i="3"/>
  <c r="L43" i="3"/>
  <c r="L42" i="3"/>
  <c r="L41" i="3"/>
  <c r="L40" i="3"/>
  <c r="L39" i="3"/>
  <c r="L38" i="3"/>
  <c r="E52" i="1"/>
  <c r="E51" i="1"/>
  <c r="E53" i="1" s="1"/>
  <c r="F35" i="1" s="1"/>
  <c r="E50" i="1"/>
  <c r="E49" i="1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B60" i="1"/>
  <c r="B53" i="1"/>
  <c r="B56" i="1" s="1"/>
  <c r="B58" i="1"/>
  <c r="M15" i="3"/>
  <c r="M31" i="3"/>
  <c r="M83" i="3"/>
  <c r="M91" i="3"/>
  <c r="M30" i="3"/>
  <c r="M46" i="3"/>
  <c r="M80" i="3"/>
  <c r="M88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B55" i="1"/>
  <c r="F6" i="1" s="1"/>
  <c r="F7" i="1" s="1"/>
  <c r="C4" i="3"/>
  <c r="M37" i="3"/>
  <c r="M17" i="3"/>
  <c r="G4" i="1"/>
  <c r="B57" i="1" l="1"/>
  <c r="H6" i="1" s="1"/>
  <c r="B54" i="1"/>
  <c r="F8" i="1"/>
  <c r="G6" i="1"/>
  <c r="G7" i="1" s="1"/>
  <c r="G8" i="1" s="1"/>
  <c r="B63" i="1"/>
  <c r="B62" i="1"/>
  <c r="B61" i="1"/>
  <c r="B64" i="1"/>
  <c r="J37" i="3"/>
  <c r="J38" i="3" s="1"/>
  <c r="J39" i="3" s="1"/>
  <c r="J40" i="3" s="1"/>
  <c r="J41" i="3" s="1"/>
  <c r="J42" i="3" s="1"/>
  <c r="J43" i="3" s="1"/>
  <c r="G6" i="3"/>
  <c r="H7" i="1"/>
  <c r="H8" i="1" s="1"/>
  <c r="M39" i="3"/>
  <c r="M52" i="3"/>
  <c r="M60" i="3"/>
  <c r="M68" i="3"/>
  <c r="M76" i="3"/>
  <c r="M84" i="3"/>
  <c r="M92" i="3"/>
  <c r="M100" i="3"/>
  <c r="M29" i="3"/>
  <c r="M13" i="3"/>
  <c r="M19" i="3"/>
  <c r="M75" i="3"/>
  <c r="M87" i="3"/>
  <c r="M32" i="3"/>
  <c r="M50" i="3"/>
  <c r="M62" i="3"/>
  <c r="M72" i="3"/>
  <c r="M82" i="3"/>
  <c r="M94" i="3"/>
  <c r="M41" i="3"/>
  <c r="M3" i="3"/>
  <c r="M27" i="3"/>
  <c r="M54" i="3"/>
  <c r="M64" i="3"/>
  <c r="M74" i="3"/>
  <c r="M86" i="3"/>
  <c r="M96" i="3"/>
  <c r="M59" i="3"/>
  <c r="M33" i="3"/>
  <c r="M9" i="3"/>
  <c r="M35" i="3"/>
  <c r="M95" i="3"/>
  <c r="M48" i="3"/>
  <c r="M70" i="3"/>
  <c r="M90" i="3"/>
  <c r="M25" i="3"/>
  <c r="M11" i="3"/>
  <c r="M4" i="3"/>
  <c r="M56" i="3"/>
  <c r="M78" i="3"/>
  <c r="M98" i="3"/>
  <c r="M55" i="3"/>
  <c r="M21" i="3"/>
  <c r="M43" i="3"/>
  <c r="M6" i="3"/>
  <c r="M10" i="3"/>
  <c r="M14" i="3"/>
  <c r="M18" i="3"/>
  <c r="M22" i="3"/>
  <c r="M26" i="3"/>
  <c r="M34" i="3"/>
  <c r="M45" i="3"/>
  <c r="M49" i="3"/>
  <c r="M53" i="3"/>
  <c r="M57" i="3"/>
  <c r="M73" i="3"/>
  <c r="M81" i="3"/>
  <c r="M44" i="3"/>
  <c r="M47" i="3"/>
  <c r="M66" i="3"/>
  <c r="M16" i="3"/>
  <c r="M71" i="3"/>
  <c r="M38" i="3"/>
  <c r="M5" i="3"/>
  <c r="M102" i="3"/>
  <c r="M58" i="3"/>
  <c r="M8" i="3"/>
  <c r="M63" i="3"/>
  <c r="M61" i="3"/>
  <c r="M65" i="3"/>
  <c r="M69" i="3"/>
  <c r="M77" i="3"/>
  <c r="M85" i="3"/>
  <c r="M89" i="3"/>
  <c r="M93" i="3"/>
  <c r="M97" i="3"/>
  <c r="M101" i="3"/>
  <c r="M40" i="3"/>
  <c r="M24" i="3"/>
  <c r="M67" i="3"/>
  <c r="M79" i="3"/>
  <c r="M99" i="3"/>
  <c r="M7" i="3"/>
  <c r="M23" i="3"/>
  <c r="M12" i="3"/>
  <c r="M20" i="3"/>
  <c r="M28" i="3"/>
  <c r="M36" i="3"/>
  <c r="M51" i="3"/>
  <c r="M42" i="3"/>
  <c r="E7" i="1" l="1"/>
  <c r="E8" i="1" s="1"/>
  <c r="E6" i="1"/>
  <c r="E17" i="1"/>
  <c r="E18" i="1"/>
  <c r="E16" i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F16" i="1"/>
  <c r="F18" i="1" s="1"/>
  <c r="F17" i="1"/>
  <c r="G17" i="1"/>
  <c r="G18" i="1" s="1"/>
  <c r="G16" i="1"/>
  <c r="H16" i="1"/>
  <c r="H18" i="1" s="1"/>
  <c r="H17" i="1"/>
</calcChain>
</file>

<file path=xl/sharedStrings.xml><?xml version="1.0" encoding="utf-8"?>
<sst xmlns="http://schemas.openxmlformats.org/spreadsheetml/2006/main" count="82" uniqueCount="59">
  <si>
    <t>A1</t>
    <phoneticPr fontId="1"/>
  </si>
  <si>
    <t>Sec</t>
    <phoneticPr fontId="1"/>
  </si>
  <si>
    <t>PPM</t>
    <phoneticPr fontId="1"/>
  </si>
  <si>
    <t>Hour</t>
    <phoneticPr fontId="1"/>
  </si>
  <si>
    <t>Day</t>
    <phoneticPr fontId="1"/>
  </si>
  <si>
    <t>Month</t>
    <phoneticPr fontId="1"/>
  </si>
  <si>
    <t>Year</t>
    <phoneticPr fontId="1"/>
  </si>
  <si>
    <t>Temp</t>
    <phoneticPr fontId="1"/>
  </si>
  <si>
    <t>PPM</t>
    <phoneticPr fontId="1"/>
  </si>
  <si>
    <t>PPM</t>
    <phoneticPr fontId="1"/>
  </si>
  <si>
    <t>Hour</t>
    <phoneticPr fontId="1"/>
  </si>
  <si>
    <t>Day</t>
    <phoneticPr fontId="1"/>
  </si>
  <si>
    <t>Month</t>
    <phoneticPr fontId="1"/>
  </si>
  <si>
    <t>Temperature</t>
  </si>
  <si>
    <t>Elapsed days</t>
    <phoneticPr fontId="1"/>
  </si>
  <si>
    <t>PPM</t>
    <phoneticPr fontId="1"/>
  </si>
  <si>
    <t>Hour</t>
    <phoneticPr fontId="1"/>
  </si>
  <si>
    <t>Min</t>
    <phoneticPr fontId="1"/>
  </si>
  <si>
    <t>All</t>
    <phoneticPr fontId="1"/>
  </si>
  <si>
    <t>Work area. Don’t  edit.</t>
    <phoneticPr fontId="1"/>
  </si>
  <si>
    <t>PPMref</t>
    <phoneticPr fontId="1"/>
  </si>
  <si>
    <t>Range</t>
    <phoneticPr fontId="1"/>
  </si>
  <si>
    <t>Temparature</t>
    <phoneticPr fontId="1"/>
  </si>
  <si>
    <t>Elaps</t>
    <phoneticPr fontId="1"/>
  </si>
  <si>
    <t>TotalErr</t>
    <phoneticPr fontId="1"/>
  </si>
  <si>
    <t>.</t>
    <phoneticPr fontId="1"/>
  </si>
  <si>
    <t>103&amp;733=00</t>
    <phoneticPr fontId="1"/>
  </si>
  <si>
    <t>epson-rtc</t>
    <phoneticPr fontId="1"/>
  </si>
  <si>
    <t>RETURN to MENU.</t>
    <phoneticPr fontId="1"/>
  </si>
  <si>
    <t>経過時間</t>
    <rPh sb="0" eb="2">
      <t>ケイカ</t>
    </rPh>
    <rPh sb="2" eb="4">
      <t>ジカン</t>
    </rPh>
    <phoneticPr fontId="1"/>
  </si>
  <si>
    <t>発生した誤差時間</t>
    <rPh sb="0" eb="2">
      <t>ハッセイ</t>
    </rPh>
    <rPh sb="4" eb="6">
      <t>ゴサ</t>
    </rPh>
    <rPh sb="6" eb="8">
      <t>ジカン</t>
    </rPh>
    <phoneticPr fontId="1"/>
  </si>
  <si>
    <t>水晶振動子の温度</t>
    <rPh sb="0" eb="2">
      <t>スイショウ</t>
    </rPh>
    <rPh sb="2" eb="5">
      <t>シンドウシ</t>
    </rPh>
    <rPh sb="6" eb="8">
      <t>オンド</t>
    </rPh>
    <phoneticPr fontId="1"/>
  </si>
  <si>
    <t>Wednesday</t>
    <phoneticPr fontId="1"/>
  </si>
  <si>
    <t>Janualy_16</t>
    <phoneticPr fontId="1"/>
  </si>
  <si>
    <t>103&amp;733=00</t>
    <phoneticPr fontId="1"/>
  </si>
  <si>
    <t>143 　　＼(*^▽^*)/</t>
    <phoneticPr fontId="1"/>
  </si>
  <si>
    <t>※黄色のセルにだけ入力してください。</t>
    <rPh sb="1" eb="3">
      <t>キイロ</t>
    </rPh>
    <rPh sb="9" eb="11">
      <t>ニュウリョク</t>
    </rPh>
    <phoneticPr fontId="1"/>
  </si>
  <si>
    <t>ppm</t>
    <phoneticPr fontId="1"/>
  </si>
  <si>
    <t>ppm</t>
    <phoneticPr fontId="1"/>
  </si>
  <si>
    <t>Start 2012/5/14</t>
    <phoneticPr fontId="1"/>
  </si>
  <si>
    <t>水晶発振周波数の誤差</t>
    <rPh sb="0" eb="2">
      <t>スイショウ</t>
    </rPh>
    <rPh sb="2" eb="4">
      <t>ハッシン</t>
    </rPh>
    <rPh sb="4" eb="7">
      <t>シュウハスウ</t>
    </rPh>
    <rPh sb="8" eb="10">
      <t>ゴサ</t>
    </rPh>
    <phoneticPr fontId="1"/>
  </si>
  <si>
    <t>発振周波数の誤差から時計誤差量を求めます</t>
    <rPh sb="0" eb="2">
      <t>ハッシン</t>
    </rPh>
    <rPh sb="2" eb="5">
      <t>シュウハスウ</t>
    </rPh>
    <rPh sb="6" eb="8">
      <t>ゴサ</t>
    </rPh>
    <rPh sb="10" eb="12">
      <t>トケイ</t>
    </rPh>
    <rPh sb="12" eb="14">
      <t>ゴサ</t>
    </rPh>
    <rPh sb="14" eb="15">
      <t>リョウ</t>
    </rPh>
    <rPh sb="16" eb="17">
      <t>モト</t>
    </rPh>
    <phoneticPr fontId="1"/>
  </si>
  <si>
    <t>時計誤差量から発振周波数の誤差を求めます</t>
    <rPh sb="0" eb="2">
      <t>トケイ</t>
    </rPh>
    <rPh sb="2" eb="4">
      <t>ゴサ</t>
    </rPh>
    <rPh sb="4" eb="5">
      <t>リョウ</t>
    </rPh>
    <rPh sb="7" eb="9">
      <t>ハッシン</t>
    </rPh>
    <rPh sb="9" eb="12">
      <t>シュウハスウ</t>
    </rPh>
    <rPh sb="13" eb="15">
      <t>ゴサ</t>
    </rPh>
    <rPh sb="16" eb="17">
      <t>モト</t>
    </rPh>
    <phoneticPr fontId="1"/>
  </si>
  <si>
    <t>任意温度環境における時計誤差量を求めます</t>
    <rPh sb="0" eb="2">
      <t>ニンイ</t>
    </rPh>
    <rPh sb="2" eb="4">
      <t>オンド</t>
    </rPh>
    <rPh sb="4" eb="6">
      <t>カンキョウ</t>
    </rPh>
    <rPh sb="10" eb="12">
      <t>トケイ</t>
    </rPh>
    <rPh sb="12" eb="14">
      <t>ゴサ</t>
    </rPh>
    <rPh sb="14" eb="15">
      <t>リョウ</t>
    </rPh>
    <rPh sb="16" eb="17">
      <t>モト</t>
    </rPh>
    <phoneticPr fontId="1"/>
  </si>
  <si>
    <t>Monday</t>
    <phoneticPr fontId="1"/>
  </si>
  <si>
    <t>January_21</t>
    <phoneticPr fontId="1"/>
  </si>
  <si>
    <t>-1000 to +1000
ppm</t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</si>
  <si>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</si>
  <si>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</si>
  <si>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</si>
  <si>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日</t>
    <rPh sb="0" eb="1">
      <t>ニチ</t>
    </rPh>
    <phoneticPr fontId="1"/>
  </si>
  <si>
    <t>誤差量 /1時間</t>
    <rPh sb="0" eb="2">
      <t>ゴサ</t>
    </rPh>
    <rPh sb="2" eb="3">
      <t>リョウ</t>
    </rPh>
    <rPh sb="6" eb="8">
      <t>ジカン</t>
    </rPh>
    <phoneticPr fontId="1"/>
  </si>
  <si>
    <t>誤差量 /1日</t>
    <rPh sb="0" eb="2">
      <t>ゴサ</t>
    </rPh>
    <rPh sb="2" eb="3">
      <t>リョウ</t>
    </rPh>
    <rPh sb="6" eb="7">
      <t>ニチ</t>
    </rPh>
    <phoneticPr fontId="1"/>
  </si>
  <si>
    <t>誤差量 /1月</t>
    <rPh sb="0" eb="2">
      <t>ゴサ</t>
    </rPh>
    <rPh sb="2" eb="3">
      <t>リョウ</t>
    </rPh>
    <rPh sb="6" eb="7">
      <t>ツキ</t>
    </rPh>
    <phoneticPr fontId="1"/>
  </si>
  <si>
    <t>誤差量 /1年</t>
    <rPh sb="0" eb="2">
      <t>ゴサ</t>
    </rPh>
    <rPh sb="2" eb="3">
      <t>リョウ</t>
    </rPh>
    <rPh sb="6" eb="7">
      <t>ネン</t>
    </rPh>
    <phoneticPr fontId="1"/>
  </si>
  <si>
    <t>103&amp;733=000</t>
    <phoneticPr fontId="1"/>
  </si>
  <si>
    <t>-50 to +150℃</t>
    <phoneticPr fontId="1"/>
  </si>
  <si>
    <r>
      <rPr>
        <sz val="12"/>
        <color indexed="8"/>
        <rFont val="ＭＳ Ｐゴシック"/>
        <family val="3"/>
        <charset val="128"/>
      </rPr>
      <t>注</t>
    </r>
    <r>
      <rPr>
        <sz val="12"/>
        <color indexed="8"/>
        <rFont val="Arial"/>
        <family val="2"/>
      </rPr>
      <t>: ppm = 10</t>
    </r>
    <r>
      <rPr>
        <vertAlign val="superscript"/>
        <sz val="12"/>
        <color indexed="8"/>
        <rFont val="Arial"/>
        <family val="2"/>
      </rPr>
      <t>-6</t>
    </r>
    <rPh sb="0" eb="1">
      <t>チュウ</t>
    </rPh>
    <phoneticPr fontId="1"/>
  </si>
  <si>
    <t>注：これらの計算は、Typ特性が用いられています。
32.768 kHz 水晶振動子の頂点温度、CL値、などの初期許容差およびエージングの影響は無視されています。
温度特性二次係数は0.035 Typを用いています。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</si>
</sst>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.000_);[Red]\(0.000\)"/>
    <numFmt numFmtId="179" formatCode="0_ "/>
  </numFmts>
  <fonts count="52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26"/>
      <color rgb="FF7030A0"/>
      <name val="ＭＳ Ｐゴシック"/>
      <family val="3"/>
      <charset val="128"/>
      <scheme val="major"/>
    </font>
    <font>
      <b/>
      <sz val="26"/>
      <color rgb="FF7030A0"/>
      <name val="ＭＳ Ｐゴシック"/>
      <family val="3"/>
      <charset val="128"/>
      <scheme val="major"/>
    </font>
    <font>
      <sz val="26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4"/>
      <color theme="3" tint="-0.249977111117893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14"/>
      <color indexed="12"/>
      <name val="ＭＳ Ｐゴシック"/>
      <family val="3"/>
      <charset val="128"/>
      <scheme val="major"/>
    </font>
    <font>
      <b/>
      <sz val="14"/>
      <color theme="3"/>
      <name val="ＭＳ Ｐゴシック"/>
      <family val="3"/>
      <charset val="128"/>
      <scheme val="major"/>
    </font>
    <font>
      <b/>
      <sz val="18"/>
      <color rgb="FF0070C0"/>
      <name val="ＭＳ Ｐゴシック"/>
      <family val="3"/>
      <charset val="128"/>
      <scheme val="major"/>
    </font>
    <font>
      <b/>
      <sz val="10"/>
      <color theme="3"/>
      <name val="ＭＳ Ｐゴシック"/>
      <family val="3"/>
      <charset val="128"/>
      <scheme val="major"/>
    </font>
    <font>
      <b/>
      <sz val="12"/>
      <color theme="3"/>
      <name val="ＭＳ Ｐゴシック"/>
      <family val="3"/>
      <charset val="128"/>
      <scheme val="major"/>
    </font>
    <font>
      <b/>
      <sz val="12"/>
      <color indexed="12"/>
      <name val="ＭＳ Ｐゴシック"/>
      <family val="3"/>
      <charset val="128"/>
      <scheme val="major"/>
    </font>
    <font>
      <b/>
      <sz val="12"/>
      <color indexed="16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ajor"/>
    </font>
    <font>
      <b/>
      <sz val="14"/>
      <color rgb="FF0070C0"/>
      <name val="ＭＳ Ｐゴシック"/>
      <family val="3"/>
      <charset val="128"/>
      <scheme val="major"/>
    </font>
    <font>
      <b/>
      <sz val="12"/>
      <color indexed="18"/>
      <name val="ＭＳ Ｐゴシック"/>
      <family val="3"/>
      <charset val="128"/>
      <scheme val="major"/>
    </font>
    <font>
      <sz val="12"/>
      <color indexed="16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  <font>
      <sz val="12"/>
      <color indexed="18"/>
      <name val="ＭＳ Ｐゴシック"/>
      <family val="3"/>
      <charset val="128"/>
      <scheme val="major"/>
    </font>
    <font>
      <sz val="12"/>
      <color theme="0" tint="-0.249977111117893"/>
      <name val="ＭＳ Ｐゴシック"/>
      <family val="3"/>
      <charset val="128"/>
      <scheme val="major"/>
    </font>
    <font>
      <sz val="11"/>
      <color theme="7" tint="0.59999389629810485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ajor"/>
    </font>
    <font>
      <sz val="6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6"/>
      <color theme="0"/>
      <name val="ＭＳ Ｐゴシック"/>
      <family val="3"/>
      <charset val="128"/>
      <scheme val="major"/>
    </font>
    <font>
      <b/>
      <sz val="16"/>
      <color rgb="FF00B050"/>
      <name val="ＭＳ Ｐゴシック"/>
      <family val="3"/>
      <charset val="128"/>
      <scheme val="major"/>
    </font>
    <font>
      <b/>
      <sz val="18"/>
      <color rgb="FF00B050"/>
      <name val="ＭＳ Ｐゴシック"/>
      <family val="3"/>
      <charset val="128"/>
      <scheme val="major"/>
    </font>
    <font>
      <b/>
      <sz val="14"/>
      <color theme="3" tint="-0.249977111117893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16"/>
      <color rgb="FF7030A0"/>
      <name val="ＭＳ Ｐゴシック"/>
      <family val="3"/>
      <charset val="128"/>
      <scheme val="major"/>
    </font>
    <font>
      <b/>
      <sz val="26"/>
      <color theme="0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  <scheme val="major"/>
    </font>
    <font>
      <sz val="12"/>
      <color theme="3" tint="-0.249977111117893"/>
      <name val="ＭＳ Ｐゴシック"/>
      <family val="3"/>
      <charset val="128"/>
      <scheme val="major"/>
    </font>
    <font>
      <b/>
      <sz val="16"/>
      <color rgb="FF0070C0"/>
      <name val="ＭＳ Ｐゴシック"/>
      <family val="3"/>
      <charset val="128"/>
      <scheme val="major"/>
    </font>
    <font>
      <b/>
      <sz val="20"/>
      <color rgb="FF0070C0"/>
      <name val="ＭＳ Ｐゴシック"/>
      <family val="3"/>
      <charset val="128"/>
      <scheme val="major"/>
    </font>
    <font>
      <b/>
      <sz val="12"/>
      <color rgb="FFFFFF00"/>
      <name val="ＭＳ Ｐゴシック"/>
      <family val="3"/>
      <charset val="128"/>
      <scheme val="major"/>
    </font>
    <font>
      <b/>
      <sz val="14"/>
      <color indexed="10"/>
      <name val="ＭＳ Ｐゴシック"/>
      <family val="3"/>
      <charset val="128"/>
      <scheme val="major"/>
    </font>
    <font>
      <b/>
      <u/>
      <sz val="12"/>
      <color theme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ajor"/>
    </font>
    <font>
      <sz val="14"/>
      <color theme="0"/>
      <name val="ＭＳ Ｐゴシック"/>
      <family val="3"/>
      <charset val="128"/>
      <scheme val="major"/>
    </font>
    <font>
      <b/>
      <sz val="12"/>
      <color indexed="10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ajor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9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gradientFill degree="90">
        <stop position="0">
          <color theme="3" tint="0.40000610370189521"/>
        </stop>
        <stop position="0.5">
          <color theme="0"/>
        </stop>
        <stop position="1">
          <color theme="3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B0F0"/>
        </stop>
        <stop position="0.5">
          <color theme="3" tint="-0.25098422193060094"/>
        </stop>
        <stop position="1">
          <color rgb="FF00B0F0"/>
        </stop>
      </gradient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 style="thin">
        <color theme="0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thin">
        <color theme="0"/>
      </right>
      <top style="medium">
        <color theme="3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5" fillId="0" borderId="6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4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0" fontId="9" fillId="0" borderId="9" xfId="0" applyFont="1" applyFill="1" applyBorder="1" applyAlignment="1" applyProtection="1">
      <alignment horizontal="right"/>
    </xf>
    <xf numFmtId="0" fontId="9" fillId="0" borderId="10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  <xf numFmtId="0" fontId="4" fillId="0" borderId="6" xfId="0" applyFont="1" applyFill="1" applyBorder="1" applyProtection="1"/>
    <xf numFmtId="0" fontId="4" fillId="0" borderId="7" xfId="0" applyFont="1" applyFill="1" applyBorder="1" applyAlignment="1" applyProtection="1"/>
    <xf numFmtId="0" fontId="9" fillId="0" borderId="11" xfId="0" applyFont="1" applyFill="1" applyBorder="1" applyProtection="1"/>
    <xf numFmtId="176" fontId="4" fillId="0" borderId="4" xfId="0" applyNumberFormat="1" applyFont="1" applyFill="1" applyBorder="1" applyProtection="1"/>
    <xf numFmtId="0" fontId="4" fillId="0" borderId="7" xfId="0" applyFont="1" applyFill="1" applyBorder="1" applyProtection="1"/>
    <xf numFmtId="179" fontId="10" fillId="2" borderId="12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left"/>
    </xf>
    <xf numFmtId="21" fontId="6" fillId="0" borderId="4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10" xfId="0" applyFont="1" applyFill="1" applyBorder="1" applyProtection="1"/>
    <xf numFmtId="179" fontId="4" fillId="0" borderId="4" xfId="0" applyNumberFormat="1" applyFont="1" applyFill="1" applyBorder="1" applyProtection="1"/>
    <xf numFmtId="0" fontId="4" fillId="0" borderId="4" xfId="0" quotePrefix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176" fontId="12" fillId="0" borderId="5" xfId="0" applyNumberFormat="1" applyFont="1" applyFill="1" applyBorder="1" applyAlignment="1" applyProtection="1">
      <alignment horizontal="center"/>
    </xf>
    <xf numFmtId="179" fontId="13" fillId="0" borderId="13" xfId="0" applyNumberFormat="1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0" fontId="4" fillId="0" borderId="6" xfId="0" applyFont="1" applyFill="1" applyBorder="1" applyAlignment="1" applyProtection="1"/>
    <xf numFmtId="179" fontId="14" fillId="3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16" fillId="0" borderId="9" xfId="0" applyFont="1" applyFill="1" applyBorder="1" applyAlignment="1" applyProtection="1"/>
    <xf numFmtId="0" fontId="16" fillId="0" borderId="10" xfId="0" applyFont="1" applyFill="1" applyBorder="1" applyAlignment="1" applyProtection="1"/>
    <xf numFmtId="0" fontId="4" fillId="0" borderId="10" xfId="0" applyFont="1" applyFill="1" applyBorder="1" applyAlignment="1" applyProtection="1"/>
    <xf numFmtId="0" fontId="17" fillId="0" borderId="4" xfId="0" applyFont="1" applyFill="1" applyBorder="1" applyAlignment="1" applyProtection="1">
      <alignment horizontal="left"/>
    </xf>
    <xf numFmtId="0" fontId="18" fillId="0" borderId="4" xfId="0" applyFont="1" applyFill="1" applyBorder="1" applyAlignment="1" applyProtection="1">
      <alignment horizontal="center"/>
    </xf>
    <xf numFmtId="0" fontId="18" fillId="0" borderId="6" xfId="0" applyFont="1" applyFill="1" applyBorder="1" applyAlignment="1" applyProtection="1"/>
    <xf numFmtId="179" fontId="10" fillId="0" borderId="12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/>
    <xf numFmtId="176" fontId="19" fillId="0" borderId="14" xfId="0" applyNumberFormat="1" applyFont="1" applyFill="1" applyBorder="1" applyAlignment="1" applyProtection="1"/>
    <xf numFmtId="0" fontId="19" fillId="0" borderId="14" xfId="0" applyFont="1" applyFill="1" applyBorder="1" applyAlignment="1" applyProtection="1"/>
    <xf numFmtId="179" fontId="20" fillId="0" borderId="14" xfId="0" applyNumberFormat="1" applyFont="1" applyFill="1" applyBorder="1" applyAlignment="1" applyProtection="1"/>
    <xf numFmtId="179" fontId="19" fillId="0" borderId="14" xfId="0" applyNumberFormat="1" applyFont="1" applyFill="1" applyBorder="1" applyAlignment="1" applyProtection="1"/>
    <xf numFmtId="0" fontId="19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0" fontId="18" fillId="0" borderId="6" xfId="0" applyFont="1" applyFill="1" applyBorder="1" applyAlignment="1" applyProtection="1">
      <alignment horizontal="center"/>
    </xf>
    <xf numFmtId="177" fontId="21" fillId="0" borderId="4" xfId="0" applyNumberFormat="1" applyFont="1" applyFill="1" applyBorder="1" applyAlignment="1" applyProtection="1"/>
    <xf numFmtId="0" fontId="22" fillId="0" borderId="4" xfId="0" applyFont="1" applyFill="1" applyBorder="1" applyAlignment="1" applyProtection="1"/>
    <xf numFmtId="178" fontId="18" fillId="0" borderId="6" xfId="0" applyNumberFormat="1" applyFont="1" applyFill="1" applyBorder="1" applyAlignment="1" applyProtection="1"/>
    <xf numFmtId="178" fontId="18" fillId="0" borderId="4" xfId="0" applyNumberFormat="1" applyFont="1" applyFill="1" applyBorder="1" applyAlignment="1" applyProtection="1"/>
    <xf numFmtId="0" fontId="22" fillId="0" borderId="10" xfId="0" applyFont="1" applyFill="1" applyBorder="1" applyAlignment="1" applyProtection="1"/>
    <xf numFmtId="0" fontId="23" fillId="0" borderId="4" xfId="1" applyFont="1" applyFill="1" applyBorder="1" applyAlignment="1" applyProtection="1">
      <alignment horizontal="center"/>
    </xf>
    <xf numFmtId="177" fontId="22" fillId="0" borderId="4" xfId="0" applyNumberFormat="1" applyFont="1" applyFill="1" applyBorder="1" applyAlignment="1" applyProtection="1"/>
    <xf numFmtId="177" fontId="24" fillId="0" borderId="4" xfId="0" applyNumberFormat="1" applyFont="1" applyFill="1" applyBorder="1" applyAlignment="1" applyProtection="1"/>
    <xf numFmtId="0" fontId="25" fillId="4" borderId="17" xfId="0" applyFont="1" applyFill="1" applyBorder="1" applyAlignment="1" applyProtection="1">
      <alignment horizontal="right"/>
    </xf>
    <xf numFmtId="0" fontId="25" fillId="4" borderId="17" xfId="0" applyFont="1" applyFill="1" applyBorder="1" applyProtection="1"/>
    <xf numFmtId="0" fontId="25" fillId="4" borderId="14" xfId="0" applyFont="1" applyFill="1" applyBorder="1" applyProtection="1"/>
    <xf numFmtId="0" fontId="25" fillId="4" borderId="14" xfId="0" applyFont="1" applyFill="1" applyBorder="1" applyAlignment="1" applyProtection="1">
      <alignment horizontal="left" vertical="center"/>
    </xf>
    <xf numFmtId="179" fontId="25" fillId="4" borderId="14" xfId="0" applyNumberFormat="1" applyFont="1" applyFill="1" applyBorder="1" applyProtection="1"/>
    <xf numFmtId="0" fontId="25" fillId="4" borderId="14" xfId="0" quotePrefix="1" applyFont="1" applyFill="1" applyBorder="1" applyProtection="1"/>
    <xf numFmtId="0" fontId="26" fillId="5" borderId="0" xfId="0" applyFont="1" applyFill="1"/>
    <xf numFmtId="177" fontId="26" fillId="5" borderId="0" xfId="0" applyNumberFormat="1" applyFont="1" applyFill="1"/>
    <xf numFmtId="0" fontId="26" fillId="5" borderId="0" xfId="0" quotePrefix="1" applyFont="1" applyFill="1"/>
    <xf numFmtId="21" fontId="26" fillId="5" borderId="0" xfId="0" applyNumberFormat="1" applyFont="1" applyFill="1"/>
    <xf numFmtId="179" fontId="26" fillId="5" borderId="0" xfId="0" applyNumberFormat="1" applyFont="1" applyFill="1"/>
    <xf numFmtId="0" fontId="17" fillId="0" borderId="8" xfId="0" applyFont="1" applyFill="1" applyBorder="1" applyAlignment="1" applyProtection="1">
      <alignment horizontal="left"/>
    </xf>
    <xf numFmtId="0" fontId="18" fillId="0" borderId="8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/>
    <xf numFmtId="0" fontId="27" fillId="3" borderId="5" xfId="0" quotePrefix="1" applyFont="1" applyFill="1" applyBorder="1" applyProtection="1"/>
    <xf numFmtId="0" fontId="28" fillId="3" borderId="15" xfId="0" applyFont="1" applyFill="1" applyBorder="1" applyAlignment="1" applyProtection="1"/>
    <xf numFmtId="0" fontId="29" fillId="3" borderId="0" xfId="0" applyFont="1" applyFill="1"/>
    <xf numFmtId="21" fontId="29" fillId="3" borderId="0" xfId="0" applyNumberFormat="1" applyFont="1" applyFill="1"/>
    <xf numFmtId="0" fontId="4" fillId="0" borderId="11" xfId="0" applyFont="1" applyFill="1" applyBorder="1" applyProtection="1"/>
    <xf numFmtId="0" fontId="30" fillId="6" borderId="18" xfId="0" applyFont="1" applyFill="1" applyBorder="1" applyProtection="1"/>
    <xf numFmtId="0" fontId="30" fillId="6" borderId="19" xfId="0" applyFont="1" applyFill="1" applyBorder="1" applyProtection="1"/>
    <xf numFmtId="0" fontId="30" fillId="6" borderId="20" xfId="0" applyFont="1" applyFill="1" applyBorder="1" applyProtection="1"/>
    <xf numFmtId="15" fontId="31" fillId="3" borderId="10" xfId="0" quotePrefix="1" applyNumberFormat="1" applyFont="1" applyFill="1" applyBorder="1" applyAlignment="1" applyProtection="1">
      <alignment horizontal="center"/>
    </xf>
    <xf numFmtId="0" fontId="32" fillId="7" borderId="12" xfId="0" applyFont="1" applyFill="1" applyBorder="1" applyAlignment="1" applyProtection="1">
      <alignment horizontal="center" vertical="center"/>
    </xf>
    <xf numFmtId="179" fontId="34" fillId="3" borderId="12" xfId="0" applyNumberFormat="1" applyFont="1" applyFill="1" applyBorder="1" applyAlignment="1" applyProtection="1">
      <alignment horizontal="center" vertical="center"/>
    </xf>
    <xf numFmtId="0" fontId="34" fillId="3" borderId="12" xfId="0" applyFont="1" applyFill="1" applyBorder="1" applyAlignment="1" applyProtection="1">
      <alignment horizontal="center" vertical="center"/>
    </xf>
    <xf numFmtId="0" fontId="35" fillId="7" borderId="21" xfId="0" quotePrefix="1" applyFont="1" applyFill="1" applyBorder="1" applyAlignment="1" applyProtection="1">
      <alignment horizontal="center" vertical="center" wrapText="1"/>
    </xf>
    <xf numFmtId="0" fontId="30" fillId="6" borderId="18" xfId="0" applyFont="1" applyFill="1" applyBorder="1" applyAlignment="1" applyProtection="1">
      <alignment vertical="center"/>
    </xf>
    <xf numFmtId="0" fontId="36" fillId="0" borderId="22" xfId="0" applyNumberFormat="1" applyFont="1" applyFill="1" applyBorder="1" applyAlignment="1" applyProtection="1">
      <alignment horizontal="center" vertical="center"/>
    </xf>
    <xf numFmtId="21" fontId="36" fillId="0" borderId="22" xfId="0" applyNumberFormat="1" applyFont="1" applyFill="1" applyBorder="1" applyAlignment="1" applyProtection="1">
      <alignment horizontal="center" vertical="center"/>
    </xf>
    <xf numFmtId="21" fontId="37" fillId="0" borderId="4" xfId="0" applyNumberFormat="1" applyFont="1" applyFill="1" applyBorder="1" applyAlignment="1" applyProtection="1">
      <alignment horizontal="center"/>
    </xf>
    <xf numFmtId="179" fontId="38" fillId="6" borderId="12" xfId="0" applyNumberFormat="1" applyFont="1" applyFill="1" applyBorder="1" applyAlignment="1" applyProtection="1">
      <alignment horizontal="center"/>
      <protection locked="0"/>
    </xf>
    <xf numFmtId="0" fontId="38" fillId="6" borderId="14" xfId="0" applyFont="1" applyFill="1" applyBorder="1" applyAlignment="1" applyProtection="1">
      <alignment horizontal="center"/>
      <protection locked="0"/>
    </xf>
    <xf numFmtId="0" fontId="38" fillId="6" borderId="14" xfId="0" applyNumberFormat="1" applyFont="1" applyFill="1" applyBorder="1" applyAlignment="1" applyProtection="1">
      <alignment horizontal="center"/>
      <protection locked="0"/>
    </xf>
    <xf numFmtId="0" fontId="35" fillId="7" borderId="12" xfId="0" quotePrefix="1" applyFont="1" applyFill="1" applyBorder="1" applyAlignment="1" applyProtection="1">
      <alignment horizontal="center" vertical="center" wrapText="1"/>
    </xf>
    <xf numFmtId="179" fontId="39" fillId="2" borderId="12" xfId="0" applyNumberFormat="1" applyFont="1" applyFill="1" applyBorder="1" applyAlignment="1" applyProtection="1">
      <alignment horizontal="center" vertical="center"/>
    </xf>
    <xf numFmtId="179" fontId="10" fillId="2" borderId="12" xfId="0" applyNumberFormat="1" applyFont="1" applyFill="1" applyBorder="1" applyAlignment="1" applyProtection="1">
      <alignment horizontal="center" vertical="center"/>
    </xf>
    <xf numFmtId="179" fontId="10" fillId="0" borderId="12" xfId="0" applyNumberFormat="1" applyFont="1" applyFill="1" applyBorder="1" applyAlignment="1" applyProtection="1">
      <alignment horizontal="center" vertical="center"/>
    </xf>
    <xf numFmtId="179" fontId="38" fillId="6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/>
    <xf numFmtId="177" fontId="33" fillId="7" borderId="12" xfId="0" applyNumberFormat="1" applyFont="1" applyFill="1" applyBorder="1" applyAlignment="1" applyProtection="1">
      <alignment horizontal="center" vertical="center"/>
    </xf>
    <xf numFmtId="0" fontId="42" fillId="4" borderId="1" xfId="0" applyFont="1" applyFill="1" applyBorder="1" applyAlignment="1" applyProtection="1">
      <alignment horizontal="center"/>
    </xf>
    <xf numFmtId="0" fontId="42" fillId="4" borderId="2" xfId="0" applyFont="1" applyFill="1" applyBorder="1" applyAlignment="1" applyProtection="1">
      <alignment horizontal="center"/>
    </xf>
    <xf numFmtId="0" fontId="42" fillId="4" borderId="3" xfId="0" applyFont="1" applyFill="1" applyBorder="1" applyAlignment="1" applyProtection="1">
      <alignment horizontal="center"/>
    </xf>
    <xf numFmtId="0" fontId="43" fillId="7" borderId="32" xfId="0" applyFont="1" applyFill="1" applyBorder="1" applyAlignment="1" applyProtection="1">
      <alignment horizontal="center" vertical="center"/>
    </xf>
    <xf numFmtId="0" fontId="43" fillId="7" borderId="33" xfId="0" applyFont="1" applyFill="1" applyBorder="1" applyAlignment="1" applyProtection="1">
      <alignment horizontal="center" vertical="center"/>
    </xf>
    <xf numFmtId="179" fontId="34" fillId="2" borderId="32" xfId="0" applyNumberFormat="1" applyFont="1" applyFill="1" applyBorder="1" applyAlignment="1" applyProtection="1">
      <alignment horizontal="center"/>
    </xf>
    <xf numFmtId="179" fontId="34" fillId="2" borderId="33" xfId="0" applyNumberFormat="1" applyFont="1" applyFill="1" applyBorder="1" applyAlignment="1" applyProtection="1">
      <alignment horizontal="center"/>
    </xf>
    <xf numFmtId="0" fontId="44" fillId="8" borderId="34" xfId="1" applyFont="1" applyFill="1" applyBorder="1" applyAlignment="1" applyProtection="1">
      <alignment horizontal="center" vertical="center"/>
      <protection locked="0"/>
    </xf>
    <xf numFmtId="0" fontId="44" fillId="8" borderId="35" xfId="1" applyFont="1" applyFill="1" applyBorder="1" applyAlignment="1" applyProtection="1">
      <alignment horizontal="center" vertical="center"/>
      <protection locked="0"/>
    </xf>
    <xf numFmtId="0" fontId="44" fillId="8" borderId="36" xfId="1" applyFont="1" applyFill="1" applyBorder="1" applyAlignment="1" applyProtection="1">
      <alignment horizontal="center" vertical="center"/>
      <protection locked="0"/>
    </xf>
    <xf numFmtId="0" fontId="45" fillId="9" borderId="37" xfId="0" applyFont="1" applyFill="1" applyBorder="1" applyAlignment="1" applyProtection="1">
      <alignment horizontal="center" vertical="center"/>
    </xf>
    <xf numFmtId="0" fontId="46" fillId="9" borderId="0" xfId="0" applyFont="1" applyFill="1" applyBorder="1" applyAlignment="1" applyProtection="1">
      <alignment horizontal="center" vertical="center"/>
    </xf>
    <xf numFmtId="0" fontId="46" fillId="9" borderId="38" xfId="0" applyFont="1" applyFill="1" applyBorder="1" applyAlignment="1" applyProtection="1">
      <alignment horizontal="center" vertical="center"/>
    </xf>
    <xf numFmtId="0" fontId="46" fillId="9" borderId="39" xfId="0" applyFont="1" applyFill="1" applyBorder="1" applyAlignment="1" applyProtection="1">
      <alignment horizontal="center" vertical="center"/>
    </xf>
    <xf numFmtId="0" fontId="45" fillId="9" borderId="40" xfId="0" applyFont="1" applyFill="1" applyBorder="1" applyAlignment="1" applyProtection="1">
      <alignment horizontal="center" vertical="center"/>
    </xf>
    <xf numFmtId="0" fontId="45" fillId="9" borderId="38" xfId="0" applyFont="1" applyFill="1" applyBorder="1" applyAlignment="1" applyProtection="1">
      <alignment horizontal="center" vertical="center"/>
    </xf>
    <xf numFmtId="0" fontId="45" fillId="9" borderId="39" xfId="0" applyFont="1" applyFill="1" applyBorder="1" applyAlignment="1" applyProtection="1">
      <alignment horizontal="center" vertical="center"/>
    </xf>
    <xf numFmtId="0" fontId="47" fillId="7" borderId="32" xfId="0" applyFont="1" applyFill="1" applyBorder="1" applyAlignment="1" applyProtection="1">
      <alignment horizontal="center" vertical="center"/>
    </xf>
    <xf numFmtId="0" fontId="47" fillId="7" borderId="33" xfId="0" applyFont="1" applyFill="1" applyBorder="1" applyAlignment="1" applyProtection="1">
      <alignment horizontal="center" vertical="center"/>
    </xf>
    <xf numFmtId="0" fontId="48" fillId="9" borderId="40" xfId="0" applyFont="1" applyFill="1" applyBorder="1" applyAlignment="1" applyProtection="1">
      <alignment horizontal="center" vertical="center"/>
    </xf>
    <xf numFmtId="0" fontId="48" fillId="9" borderId="38" xfId="0" applyFont="1" applyFill="1" applyBorder="1" applyAlignment="1" applyProtection="1">
      <alignment horizontal="center" vertical="center"/>
    </xf>
    <xf numFmtId="0" fontId="48" fillId="9" borderId="39" xfId="0" applyFont="1" applyFill="1" applyBorder="1" applyAlignment="1" applyProtection="1">
      <alignment horizontal="center" vertical="center"/>
    </xf>
    <xf numFmtId="0" fontId="40" fillId="7" borderId="23" xfId="0" applyFont="1" applyFill="1" applyBorder="1" applyAlignment="1" applyProtection="1">
      <alignment horizontal="center" vertical="center"/>
    </xf>
    <xf numFmtId="0" fontId="40" fillId="7" borderId="24" xfId="0" applyFont="1" applyFill="1" applyBorder="1" applyAlignment="1" applyProtection="1">
      <alignment horizontal="center" vertical="center"/>
    </xf>
    <xf numFmtId="0" fontId="40" fillId="7" borderId="25" xfId="0" applyFont="1" applyFill="1" applyBorder="1" applyAlignment="1" applyProtection="1">
      <alignment horizontal="center" vertical="center"/>
    </xf>
    <xf numFmtId="0" fontId="51" fillId="0" borderId="41" xfId="0" applyFont="1" applyFill="1" applyBorder="1" applyAlignment="1" applyProtection="1">
      <alignment horizontal="left" vertical="top" wrapText="1"/>
    </xf>
    <xf numFmtId="0" fontId="51" fillId="0" borderId="42" xfId="0" applyFont="1" applyFill="1" applyBorder="1" applyAlignment="1" applyProtection="1">
      <alignment horizontal="left" vertical="top" wrapText="1"/>
    </xf>
    <xf numFmtId="0" fontId="51" fillId="0" borderId="43" xfId="0" applyFont="1" applyFill="1" applyBorder="1" applyAlignment="1" applyProtection="1">
      <alignment horizontal="left" vertical="top" wrapText="1"/>
    </xf>
    <xf numFmtId="0" fontId="51" fillId="0" borderId="44" xfId="0" applyFont="1" applyFill="1" applyBorder="1" applyAlignment="1" applyProtection="1">
      <alignment horizontal="left" vertical="top" wrapText="1"/>
    </xf>
    <xf numFmtId="0" fontId="51" fillId="0" borderId="0" xfId="0" applyFont="1" applyFill="1" applyBorder="1" applyAlignment="1" applyProtection="1">
      <alignment horizontal="left" vertical="top" wrapText="1"/>
    </xf>
    <xf numFmtId="0" fontId="51" fillId="0" borderId="45" xfId="0" applyFont="1" applyFill="1" applyBorder="1" applyAlignment="1" applyProtection="1">
      <alignment horizontal="left" vertical="top" wrapText="1"/>
    </xf>
    <xf numFmtId="177" fontId="38" fillId="6" borderId="21" xfId="0" applyNumberFormat="1" applyFont="1" applyFill="1" applyBorder="1" applyAlignment="1" applyProtection="1">
      <alignment horizontal="center"/>
      <protection locked="0"/>
    </xf>
    <xf numFmtId="177" fontId="41" fillId="7" borderId="26" xfId="0" applyNumberFormat="1" applyFont="1" applyFill="1" applyBorder="1" applyAlignment="1" applyProtection="1">
      <alignment horizontal="center" vertical="center"/>
    </xf>
    <xf numFmtId="177" fontId="41" fillId="7" borderId="27" xfId="0" applyNumberFormat="1" applyFont="1" applyFill="1" applyBorder="1" applyAlignment="1" applyProtection="1">
      <alignment horizontal="center" vertical="center"/>
    </xf>
    <xf numFmtId="177" fontId="41" fillId="7" borderId="28" xfId="0" applyNumberFormat="1" applyFont="1" applyFill="1" applyBorder="1" applyAlignment="1" applyProtection="1">
      <alignment horizontal="center" vertical="center"/>
    </xf>
    <xf numFmtId="177" fontId="41" fillId="7" borderId="29" xfId="0" applyNumberFormat="1" applyFont="1" applyFill="1" applyBorder="1" applyAlignment="1" applyProtection="1">
      <alignment horizontal="center" vertical="center"/>
    </xf>
    <xf numFmtId="177" fontId="41" fillId="7" borderId="30" xfId="0" applyNumberFormat="1" applyFont="1" applyFill="1" applyBorder="1" applyAlignment="1" applyProtection="1">
      <alignment horizontal="center" vertical="center"/>
    </xf>
    <xf numFmtId="177" fontId="41" fillId="7" borderId="31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706689582583908E-2"/>
          <c:y val="6.9803514144065326E-2"/>
          <c:w val="0.85911747072225109"/>
          <c:h val="0.6354812393903024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CalcSheet!$M$1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strRef>
              <c:f>CalcSheet!$K$2:$K$102</c:f>
              <c:strCache>
                <c:ptCount val="101"/>
                <c:pt idx="0">
                  <c:v>Elapsed days</c:v>
                </c:pt>
                <c:pt idx="1">
                  <c:v>1.00 </c:v>
                </c:pt>
                <c:pt idx="2">
                  <c:v>2.00 </c:v>
                </c:pt>
                <c:pt idx="3">
                  <c:v>3.00 </c:v>
                </c:pt>
                <c:pt idx="4">
                  <c:v>4.00 </c:v>
                </c:pt>
                <c:pt idx="5">
                  <c:v>5.00 </c:v>
                </c:pt>
                <c:pt idx="6">
                  <c:v>6.00 </c:v>
                </c:pt>
                <c:pt idx="7">
                  <c:v>7.00 </c:v>
                </c:pt>
                <c:pt idx="8">
                  <c:v>8.00 </c:v>
                </c:pt>
                <c:pt idx="9">
                  <c:v>9.00 </c:v>
                </c:pt>
                <c:pt idx="10">
                  <c:v>10.00 </c:v>
                </c:pt>
                <c:pt idx="11">
                  <c:v>11.00 </c:v>
                </c:pt>
                <c:pt idx="12">
                  <c:v>12.00 </c:v>
                </c:pt>
                <c:pt idx="13">
                  <c:v>13.00 </c:v>
                </c:pt>
                <c:pt idx="14">
                  <c:v>14.00 </c:v>
                </c:pt>
                <c:pt idx="15">
                  <c:v>15.00 </c:v>
                </c:pt>
                <c:pt idx="16">
                  <c:v>16.00 </c:v>
                </c:pt>
                <c:pt idx="17">
                  <c:v>17.00 </c:v>
                </c:pt>
                <c:pt idx="18">
                  <c:v>18.00 </c:v>
                </c:pt>
                <c:pt idx="19">
                  <c:v>19.00 </c:v>
                </c:pt>
                <c:pt idx="20">
                  <c:v>20.00 </c:v>
                </c:pt>
                <c:pt idx="21">
                  <c:v>21.00 </c:v>
                </c:pt>
                <c:pt idx="22">
                  <c:v>22.00 </c:v>
                </c:pt>
                <c:pt idx="23">
                  <c:v>23.00 </c:v>
                </c:pt>
                <c:pt idx="24">
                  <c:v>24.00 </c:v>
                </c:pt>
                <c:pt idx="25">
                  <c:v>25.00 </c:v>
                </c:pt>
                <c:pt idx="26">
                  <c:v>26.00 </c:v>
                </c:pt>
                <c:pt idx="27">
                  <c:v>27.00 </c:v>
                </c:pt>
                <c:pt idx="28">
                  <c:v>28.00 </c:v>
                </c:pt>
                <c:pt idx="29">
                  <c:v>29.00 </c:v>
                </c:pt>
                <c:pt idx="30">
                  <c:v>30.00 </c:v>
                </c:pt>
                <c:pt idx="31">
                  <c:v>31.00 </c:v>
                </c:pt>
                <c:pt idx="32">
                  <c:v>32.00 </c:v>
                </c:pt>
                <c:pt idx="33">
                  <c:v>33.00 </c:v>
                </c:pt>
                <c:pt idx="34">
                  <c:v>34.00 </c:v>
                </c:pt>
                <c:pt idx="35">
                  <c:v>35.00 </c:v>
                </c:pt>
                <c:pt idx="36">
                  <c:v>36.00 </c:v>
                </c:pt>
                <c:pt idx="37">
                  <c:v>37.00 </c:v>
                </c:pt>
                <c:pt idx="38">
                  <c:v>38.00 </c:v>
                </c:pt>
                <c:pt idx="39">
                  <c:v>39.00 </c:v>
                </c:pt>
                <c:pt idx="40">
                  <c:v>40.00 </c:v>
                </c:pt>
                <c:pt idx="41">
                  <c:v>41.00 </c:v>
                </c:pt>
                <c:pt idx="42">
                  <c:v>42.00 </c:v>
                </c:pt>
                <c:pt idx="43">
                  <c:v>43.00 </c:v>
                </c:pt>
                <c:pt idx="44">
                  <c:v>44.00 </c:v>
                </c:pt>
                <c:pt idx="45">
                  <c:v>45.00 </c:v>
                </c:pt>
                <c:pt idx="46">
                  <c:v>46.00 </c:v>
                </c:pt>
                <c:pt idx="47">
                  <c:v>47.00 </c:v>
                </c:pt>
                <c:pt idx="48">
                  <c:v>48.00 </c:v>
                </c:pt>
                <c:pt idx="49">
                  <c:v>49.00 </c:v>
                </c:pt>
                <c:pt idx="50">
                  <c:v>50.00 </c:v>
                </c:pt>
                <c:pt idx="51">
                  <c:v>51.00 </c:v>
                </c:pt>
                <c:pt idx="52">
                  <c:v>52.00 </c:v>
                </c:pt>
                <c:pt idx="53">
                  <c:v>53.00 </c:v>
                </c:pt>
                <c:pt idx="54">
                  <c:v>54.00 </c:v>
                </c:pt>
                <c:pt idx="55">
                  <c:v>55.00 </c:v>
                </c:pt>
                <c:pt idx="56">
                  <c:v>56.00 </c:v>
                </c:pt>
                <c:pt idx="57">
                  <c:v>57.00 </c:v>
                </c:pt>
                <c:pt idx="58">
                  <c:v>58.00 </c:v>
                </c:pt>
                <c:pt idx="59">
                  <c:v>59.00 </c:v>
                </c:pt>
                <c:pt idx="60">
                  <c:v>60.00 </c:v>
                </c:pt>
                <c:pt idx="61">
                  <c:v>61.00 </c:v>
                </c:pt>
                <c:pt idx="62">
                  <c:v>62.00 </c:v>
                </c:pt>
                <c:pt idx="63">
                  <c:v>63.00 </c:v>
                </c:pt>
                <c:pt idx="64">
                  <c:v>64.00 </c:v>
                </c:pt>
                <c:pt idx="65">
                  <c:v>65.00 </c:v>
                </c:pt>
                <c:pt idx="66">
                  <c:v>66.00 </c:v>
                </c:pt>
                <c:pt idx="67">
                  <c:v>67.00 </c:v>
                </c:pt>
                <c:pt idx="68">
                  <c:v>68.00 </c:v>
                </c:pt>
                <c:pt idx="69">
                  <c:v>69.00 </c:v>
                </c:pt>
                <c:pt idx="70">
                  <c:v>70.00 </c:v>
                </c:pt>
                <c:pt idx="71">
                  <c:v>71.00 </c:v>
                </c:pt>
                <c:pt idx="72">
                  <c:v>72.00 </c:v>
                </c:pt>
                <c:pt idx="73">
                  <c:v>73.00 </c:v>
                </c:pt>
                <c:pt idx="74">
                  <c:v>74.00 </c:v>
                </c:pt>
                <c:pt idx="75">
                  <c:v>75.00 </c:v>
                </c:pt>
                <c:pt idx="76">
                  <c:v>76.00 </c:v>
                </c:pt>
                <c:pt idx="77">
                  <c:v>77.00 </c:v>
                </c:pt>
                <c:pt idx="78">
                  <c:v>78.00 </c:v>
                </c:pt>
                <c:pt idx="79">
                  <c:v>79.00 </c:v>
                </c:pt>
                <c:pt idx="80">
                  <c:v>80.00 </c:v>
                </c:pt>
                <c:pt idx="81">
                  <c:v>81.00 </c:v>
                </c:pt>
                <c:pt idx="82">
                  <c:v>82.00 </c:v>
                </c:pt>
                <c:pt idx="83">
                  <c:v>83.00 </c:v>
                </c:pt>
                <c:pt idx="84">
                  <c:v>84.00 </c:v>
                </c:pt>
                <c:pt idx="85">
                  <c:v>85.00 </c:v>
                </c:pt>
                <c:pt idx="86">
                  <c:v>86.00 </c:v>
                </c:pt>
                <c:pt idx="87">
                  <c:v>87.00 </c:v>
                </c:pt>
                <c:pt idx="88">
                  <c:v>88.00 </c:v>
                </c:pt>
                <c:pt idx="89">
                  <c:v>89.00 </c:v>
                </c:pt>
                <c:pt idx="90">
                  <c:v>90.00 </c:v>
                </c:pt>
                <c:pt idx="91">
                  <c:v>91.00 </c:v>
                </c:pt>
                <c:pt idx="92">
                  <c:v>92.00 </c:v>
                </c:pt>
                <c:pt idx="93">
                  <c:v>93.00 </c:v>
                </c:pt>
                <c:pt idx="94">
                  <c:v>94.00 </c:v>
                </c:pt>
                <c:pt idx="95">
                  <c:v>95.00 </c:v>
                </c:pt>
                <c:pt idx="96">
                  <c:v>96.00 </c:v>
                </c:pt>
                <c:pt idx="97">
                  <c:v>97.00 </c:v>
                </c:pt>
                <c:pt idx="98">
                  <c:v>98.00 </c:v>
                </c:pt>
                <c:pt idx="99">
                  <c:v>99.00 </c:v>
                </c:pt>
                <c:pt idx="100">
                  <c:v>100.00 </c:v>
                </c:pt>
              </c:strCache>
            </c:strRef>
          </c:xVal>
          <c:yVal>
            <c:numRef>
              <c:f>CalcSheet!$M$2:$M$102</c:f>
              <c:numCache>
                <c:formatCode>0.00_ </c:formatCode>
                <c:ptCount val="101"/>
                <c:pt idx="1">
                  <c:v>0.432</c:v>
                </c:pt>
                <c:pt idx="2">
                  <c:v>0.86399999999999999</c:v>
                </c:pt>
                <c:pt idx="3">
                  <c:v>1.296</c:v>
                </c:pt>
                <c:pt idx="4">
                  <c:v>1.728</c:v>
                </c:pt>
                <c:pt idx="5">
                  <c:v>2.16</c:v>
                </c:pt>
                <c:pt idx="6">
                  <c:v>2.5920000000000001</c:v>
                </c:pt>
                <c:pt idx="7">
                  <c:v>3.024</c:v>
                </c:pt>
                <c:pt idx="8">
                  <c:v>3.456</c:v>
                </c:pt>
                <c:pt idx="9">
                  <c:v>3.8879999999999999</c:v>
                </c:pt>
                <c:pt idx="10">
                  <c:v>4.32</c:v>
                </c:pt>
                <c:pt idx="11">
                  <c:v>4.7519999999999998</c:v>
                </c:pt>
                <c:pt idx="12">
                  <c:v>5.1840000000000002</c:v>
                </c:pt>
                <c:pt idx="13">
                  <c:v>5.6159999999999997</c:v>
                </c:pt>
                <c:pt idx="14">
                  <c:v>6.048</c:v>
                </c:pt>
                <c:pt idx="15">
                  <c:v>6.48</c:v>
                </c:pt>
                <c:pt idx="16">
                  <c:v>6.9119999999999999</c:v>
                </c:pt>
                <c:pt idx="17">
                  <c:v>7.3440000000000003</c:v>
                </c:pt>
                <c:pt idx="18">
                  <c:v>7.7759999999999998</c:v>
                </c:pt>
                <c:pt idx="19">
                  <c:v>8.2080000000000002</c:v>
                </c:pt>
                <c:pt idx="20">
                  <c:v>8.64</c:v>
                </c:pt>
                <c:pt idx="21">
                  <c:v>9.0719999999999992</c:v>
                </c:pt>
                <c:pt idx="22">
                  <c:v>9.5039999999999996</c:v>
                </c:pt>
                <c:pt idx="23">
                  <c:v>9.9359999999999999</c:v>
                </c:pt>
                <c:pt idx="24">
                  <c:v>10.368</c:v>
                </c:pt>
                <c:pt idx="25">
                  <c:v>10.8</c:v>
                </c:pt>
                <c:pt idx="26">
                  <c:v>11.231999999999999</c:v>
                </c:pt>
                <c:pt idx="27">
                  <c:v>11.664</c:v>
                </c:pt>
                <c:pt idx="28">
                  <c:v>12.096</c:v>
                </c:pt>
                <c:pt idx="29">
                  <c:v>12.528</c:v>
                </c:pt>
                <c:pt idx="30">
                  <c:v>12.96</c:v>
                </c:pt>
                <c:pt idx="31">
                  <c:v>13.391999999999999</c:v>
                </c:pt>
                <c:pt idx="32">
                  <c:v>13.824</c:v>
                </c:pt>
                <c:pt idx="33">
                  <c:v>14.256</c:v>
                </c:pt>
                <c:pt idx="34">
                  <c:v>14.688000000000001</c:v>
                </c:pt>
                <c:pt idx="35">
                  <c:v>15.12</c:v>
                </c:pt>
                <c:pt idx="36">
                  <c:v>15.552</c:v>
                </c:pt>
                <c:pt idx="37">
                  <c:v>15.984</c:v>
                </c:pt>
                <c:pt idx="38">
                  <c:v>16.416</c:v>
                </c:pt>
                <c:pt idx="39">
                  <c:v>16.847999999999999</c:v>
                </c:pt>
                <c:pt idx="40">
                  <c:v>17.28</c:v>
                </c:pt>
                <c:pt idx="41">
                  <c:v>17.712</c:v>
                </c:pt>
                <c:pt idx="42">
                  <c:v>18.143999999999998</c:v>
                </c:pt>
                <c:pt idx="43">
                  <c:v>18.576000000000001</c:v>
                </c:pt>
                <c:pt idx="44">
                  <c:v>19.007999999999999</c:v>
                </c:pt>
                <c:pt idx="45">
                  <c:v>19.440000000000001</c:v>
                </c:pt>
                <c:pt idx="46">
                  <c:v>19.872</c:v>
                </c:pt>
                <c:pt idx="47">
                  <c:v>20.303999999999998</c:v>
                </c:pt>
                <c:pt idx="48">
                  <c:v>20.736000000000001</c:v>
                </c:pt>
                <c:pt idx="49">
                  <c:v>21.167999999999999</c:v>
                </c:pt>
                <c:pt idx="50">
                  <c:v>21.6</c:v>
                </c:pt>
                <c:pt idx="51">
                  <c:v>22.032</c:v>
                </c:pt>
                <c:pt idx="52">
                  <c:v>22.463999999999999</c:v>
                </c:pt>
                <c:pt idx="53">
                  <c:v>22.896000000000001</c:v>
                </c:pt>
                <c:pt idx="54">
                  <c:v>23.327999999999999</c:v>
                </c:pt>
                <c:pt idx="55">
                  <c:v>23.76</c:v>
                </c:pt>
                <c:pt idx="56">
                  <c:v>24.192</c:v>
                </c:pt>
                <c:pt idx="57">
                  <c:v>24.623999999999999</c:v>
                </c:pt>
                <c:pt idx="58">
                  <c:v>25.056000000000001</c:v>
                </c:pt>
                <c:pt idx="59">
                  <c:v>25.488</c:v>
                </c:pt>
                <c:pt idx="60">
                  <c:v>25.92</c:v>
                </c:pt>
                <c:pt idx="61">
                  <c:v>26.352</c:v>
                </c:pt>
                <c:pt idx="62">
                  <c:v>26.783999999999999</c:v>
                </c:pt>
                <c:pt idx="63">
                  <c:v>27.216000000000001</c:v>
                </c:pt>
                <c:pt idx="64">
                  <c:v>27.648</c:v>
                </c:pt>
                <c:pt idx="65">
                  <c:v>28.08</c:v>
                </c:pt>
                <c:pt idx="66">
                  <c:v>28.512</c:v>
                </c:pt>
                <c:pt idx="67">
                  <c:v>28.943999999999999</c:v>
                </c:pt>
                <c:pt idx="68">
                  <c:v>29.376000000000001</c:v>
                </c:pt>
                <c:pt idx="69">
                  <c:v>29.808</c:v>
                </c:pt>
                <c:pt idx="70">
                  <c:v>30.24</c:v>
                </c:pt>
                <c:pt idx="71">
                  <c:v>30.672000000000001</c:v>
                </c:pt>
                <c:pt idx="72">
                  <c:v>31.103999999999999</c:v>
                </c:pt>
                <c:pt idx="73">
                  <c:v>31.536000000000001</c:v>
                </c:pt>
                <c:pt idx="74">
                  <c:v>31.968</c:v>
                </c:pt>
                <c:pt idx="75">
                  <c:v>32.4</c:v>
                </c:pt>
                <c:pt idx="76">
                  <c:v>32.832000000000001</c:v>
                </c:pt>
                <c:pt idx="77">
                  <c:v>33.264000000000003</c:v>
                </c:pt>
                <c:pt idx="78">
                  <c:v>33.695999999999998</c:v>
                </c:pt>
                <c:pt idx="79">
                  <c:v>34.128</c:v>
                </c:pt>
                <c:pt idx="80">
                  <c:v>34.56</c:v>
                </c:pt>
                <c:pt idx="81">
                  <c:v>34.991999999999997</c:v>
                </c:pt>
                <c:pt idx="82">
                  <c:v>35.423999999999999</c:v>
                </c:pt>
                <c:pt idx="83">
                  <c:v>35.856000000000002</c:v>
                </c:pt>
                <c:pt idx="84">
                  <c:v>36.287999999999997</c:v>
                </c:pt>
                <c:pt idx="85">
                  <c:v>36.72</c:v>
                </c:pt>
                <c:pt idx="86">
                  <c:v>37.152000000000001</c:v>
                </c:pt>
                <c:pt idx="87">
                  <c:v>37.584000000000003</c:v>
                </c:pt>
                <c:pt idx="88">
                  <c:v>38.015999999999998</c:v>
                </c:pt>
                <c:pt idx="89">
                  <c:v>38.448</c:v>
                </c:pt>
                <c:pt idx="90">
                  <c:v>38.880000000000003</c:v>
                </c:pt>
                <c:pt idx="91">
                  <c:v>39.311999999999998</c:v>
                </c:pt>
                <c:pt idx="92">
                  <c:v>39.744</c:v>
                </c:pt>
                <c:pt idx="93">
                  <c:v>40.176000000000002</c:v>
                </c:pt>
                <c:pt idx="94">
                  <c:v>40.607999999999997</c:v>
                </c:pt>
                <c:pt idx="95">
                  <c:v>41.04</c:v>
                </c:pt>
                <c:pt idx="96">
                  <c:v>41.472000000000001</c:v>
                </c:pt>
                <c:pt idx="97">
                  <c:v>41.904000000000003</c:v>
                </c:pt>
                <c:pt idx="98">
                  <c:v>42.335999999999999</c:v>
                </c:pt>
                <c:pt idx="99">
                  <c:v>42.768000000000001</c:v>
                </c:pt>
                <c:pt idx="100">
                  <c:v>43.2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FC-476A-B31C-017E2BD6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38664"/>
        <c:axId val="1"/>
      </c:scatterChart>
      <c:valAx>
        <c:axId val="48683866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007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aseline="0">
                    <a:solidFill>
                      <a:schemeClr val="bg1"/>
                    </a:solidFill>
                  </a:rPr>
                  <a:t>経過日数</a:t>
                </a:r>
              </a:p>
            </c:rich>
          </c:tx>
          <c:layout>
            <c:manualLayout>
              <c:xMode val="edge"/>
              <c:yMode val="edge"/>
              <c:x val="0.46352206769066423"/>
              <c:y val="0.861471861471861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誤差秒</a:t>
                </a:r>
              </a:p>
            </c:rich>
          </c:tx>
          <c:layout>
            <c:manualLayout>
              <c:xMode val="edge"/>
              <c:yMode val="edge"/>
              <c:x val="9.5491656547701004E-2"/>
              <c:y val="7.9047619047619061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ja-JP"/>
          </a:p>
        </c:txPr>
        <c:crossAx val="486838664"/>
        <c:crosses val="autoZero"/>
        <c:crossBetween val="midCat"/>
      </c:valAx>
      <c:spPr>
        <a:solidFill>
          <a:srgbClr val="FFFFCC"/>
        </a:solidFill>
      </c:spPr>
    </c:plotArea>
    <c:plotVisOnly val="1"/>
    <c:dispBlanksAs val="gap"/>
    <c:showDLblsOverMax val="0"/>
  </c:chart>
  <c:spPr>
    <a:gradFill>
      <a:gsLst>
        <a:gs pos="0">
          <a:srgbClr val="3399FF"/>
        </a:gs>
        <a:gs pos="16000">
          <a:srgbClr val="00CCCC"/>
        </a:gs>
        <a:gs pos="47000">
          <a:srgbClr val="9999FF"/>
        </a:gs>
        <a:gs pos="60001">
          <a:srgbClr val="2E6792"/>
        </a:gs>
        <a:gs pos="71001">
          <a:srgbClr val="3333CC"/>
        </a:gs>
        <a:gs pos="81000">
          <a:srgbClr val="1170FF"/>
        </a:gs>
        <a:gs pos="100000">
          <a:srgbClr val="006699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766185476815396E-2"/>
          <c:y val="8.347807341660532E-2"/>
          <c:w val="0.78133114610673671"/>
          <c:h val="0.73189085739282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CalcSheet!$F$5</c:f>
              <c:strCache>
                <c:ptCount val="1"/>
                <c:pt idx="0">
                  <c:v>PPM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CalcSheet!$E$6:$E$316</c:f>
              <c:numCache>
                <c:formatCode>General</c:formatCode>
                <c:ptCount val="311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</c:numCache>
            </c:numRef>
          </c:xVal>
          <c:yVal>
            <c:numRef>
              <c:f>CalcSheet!$F$6:$F$316</c:f>
              <c:numCache>
                <c:formatCode>General</c:formatCode>
                <c:ptCount val="311"/>
                <c:pt idx="0">
                  <c:v>-1134</c:v>
                </c:pt>
                <c:pt idx="1">
                  <c:v>-1121.4350000000002</c:v>
                </c:pt>
                <c:pt idx="2">
                  <c:v>-1108.94</c:v>
                </c:pt>
                <c:pt idx="3">
                  <c:v>-1096.5150000000001</c:v>
                </c:pt>
                <c:pt idx="4">
                  <c:v>-1084.1600000000001</c:v>
                </c:pt>
                <c:pt idx="5">
                  <c:v>-1071.875</c:v>
                </c:pt>
                <c:pt idx="6">
                  <c:v>-1059.6600000000001</c:v>
                </c:pt>
                <c:pt idx="7">
                  <c:v>-1047.5150000000001</c:v>
                </c:pt>
                <c:pt idx="8">
                  <c:v>-1035.44</c:v>
                </c:pt>
                <c:pt idx="9">
                  <c:v>-1023.4350000000001</c:v>
                </c:pt>
                <c:pt idx="10">
                  <c:v>-1011.5000000000001</c:v>
                </c:pt>
                <c:pt idx="11">
                  <c:v>-999.6350000000001</c:v>
                </c:pt>
                <c:pt idx="12">
                  <c:v>-987.84000000000015</c:v>
                </c:pt>
                <c:pt idx="13">
                  <c:v>-976.11500000000012</c:v>
                </c:pt>
                <c:pt idx="14">
                  <c:v>-964.46</c:v>
                </c:pt>
                <c:pt idx="15">
                  <c:v>-952.87500000000011</c:v>
                </c:pt>
                <c:pt idx="16">
                  <c:v>-941.36000000000013</c:v>
                </c:pt>
                <c:pt idx="17">
                  <c:v>-929.91500000000008</c:v>
                </c:pt>
                <c:pt idx="18">
                  <c:v>-918.54000000000008</c:v>
                </c:pt>
                <c:pt idx="19">
                  <c:v>-907.23500000000013</c:v>
                </c:pt>
                <c:pt idx="20">
                  <c:v>-896.00000000000011</c:v>
                </c:pt>
                <c:pt idx="21">
                  <c:v>-884.83500000000004</c:v>
                </c:pt>
                <c:pt idx="22">
                  <c:v>-873.74000000000012</c:v>
                </c:pt>
                <c:pt idx="23">
                  <c:v>-862.71500000000003</c:v>
                </c:pt>
                <c:pt idx="24">
                  <c:v>-851.7600000000001</c:v>
                </c:pt>
                <c:pt idx="25">
                  <c:v>-840.87500000000011</c:v>
                </c:pt>
                <c:pt idx="26">
                  <c:v>-830.06000000000006</c:v>
                </c:pt>
                <c:pt idx="27">
                  <c:v>-819.31500000000005</c:v>
                </c:pt>
                <c:pt idx="28">
                  <c:v>-808.6400000000001</c:v>
                </c:pt>
                <c:pt idx="29">
                  <c:v>-798.03500000000008</c:v>
                </c:pt>
                <c:pt idx="30">
                  <c:v>-787.50000000000011</c:v>
                </c:pt>
                <c:pt idx="31">
                  <c:v>-777.03500000000008</c:v>
                </c:pt>
                <c:pt idx="32">
                  <c:v>-766.6400000000001</c:v>
                </c:pt>
                <c:pt idx="33">
                  <c:v>-756.31500000000005</c:v>
                </c:pt>
                <c:pt idx="34">
                  <c:v>-746.06000000000006</c:v>
                </c:pt>
                <c:pt idx="35">
                  <c:v>-735.87500000000011</c:v>
                </c:pt>
                <c:pt idx="36">
                  <c:v>-725.7600000000001</c:v>
                </c:pt>
                <c:pt idx="37">
                  <c:v>-715.71500000000003</c:v>
                </c:pt>
                <c:pt idx="38">
                  <c:v>-705.74000000000012</c:v>
                </c:pt>
                <c:pt idx="39">
                  <c:v>-695.83500000000004</c:v>
                </c:pt>
                <c:pt idx="40">
                  <c:v>-686.00000000000011</c:v>
                </c:pt>
                <c:pt idx="41">
                  <c:v>-676.23500000000001</c:v>
                </c:pt>
                <c:pt idx="42">
                  <c:v>-666.54000000000008</c:v>
                </c:pt>
                <c:pt idx="43">
                  <c:v>-656.91500000000008</c:v>
                </c:pt>
                <c:pt idx="44">
                  <c:v>-647.36</c:v>
                </c:pt>
                <c:pt idx="45">
                  <c:v>-637.87500000000011</c:v>
                </c:pt>
                <c:pt idx="46">
                  <c:v>-628.46</c:v>
                </c:pt>
                <c:pt idx="47">
                  <c:v>-619.11500000000001</c:v>
                </c:pt>
                <c:pt idx="48">
                  <c:v>-609.84</c:v>
                </c:pt>
                <c:pt idx="49">
                  <c:v>-600.6350000000001</c:v>
                </c:pt>
                <c:pt idx="50">
                  <c:v>-591.5</c:v>
                </c:pt>
                <c:pt idx="51">
                  <c:v>-582.43500000000006</c:v>
                </c:pt>
                <c:pt idx="52">
                  <c:v>-573.44000000000005</c:v>
                </c:pt>
                <c:pt idx="53">
                  <c:v>-564.5150000000001</c:v>
                </c:pt>
                <c:pt idx="54">
                  <c:v>-555.66000000000008</c:v>
                </c:pt>
                <c:pt idx="55">
                  <c:v>-546.875</c:v>
                </c:pt>
                <c:pt idx="56">
                  <c:v>-538.16000000000008</c:v>
                </c:pt>
                <c:pt idx="57">
                  <c:v>-529.5150000000001</c:v>
                </c:pt>
                <c:pt idx="58">
                  <c:v>-520.94000000000005</c:v>
                </c:pt>
                <c:pt idx="59">
                  <c:v>-512.43500000000006</c:v>
                </c:pt>
                <c:pt idx="60">
                  <c:v>-504.00000000000006</c:v>
                </c:pt>
                <c:pt idx="61">
                  <c:v>-495.63500000000005</c:v>
                </c:pt>
                <c:pt idx="62">
                  <c:v>-487.34000000000003</c:v>
                </c:pt>
                <c:pt idx="63">
                  <c:v>-479.11500000000007</c:v>
                </c:pt>
                <c:pt idx="64">
                  <c:v>-470.96000000000004</c:v>
                </c:pt>
                <c:pt idx="65">
                  <c:v>-462.87500000000006</c:v>
                </c:pt>
                <c:pt idx="66">
                  <c:v>-454.86000000000007</c:v>
                </c:pt>
                <c:pt idx="67">
                  <c:v>-446.91500000000002</c:v>
                </c:pt>
                <c:pt idx="68">
                  <c:v>-439.04</c:v>
                </c:pt>
                <c:pt idx="69">
                  <c:v>-431.23500000000001</c:v>
                </c:pt>
                <c:pt idx="70">
                  <c:v>-423.50000000000006</c:v>
                </c:pt>
                <c:pt idx="71">
                  <c:v>-415.83500000000004</c:v>
                </c:pt>
                <c:pt idx="72">
                  <c:v>-408.24000000000007</c:v>
                </c:pt>
                <c:pt idx="73">
                  <c:v>-400.71500000000003</c:v>
                </c:pt>
                <c:pt idx="74">
                  <c:v>-393.26000000000005</c:v>
                </c:pt>
                <c:pt idx="75">
                  <c:v>-385.87500000000006</c:v>
                </c:pt>
                <c:pt idx="76">
                  <c:v>-378.56000000000006</c:v>
                </c:pt>
                <c:pt idx="77">
                  <c:v>-371.31500000000005</c:v>
                </c:pt>
                <c:pt idx="78">
                  <c:v>-364.14000000000004</c:v>
                </c:pt>
                <c:pt idx="79">
                  <c:v>-357.03500000000003</c:v>
                </c:pt>
                <c:pt idx="80">
                  <c:v>-350.00000000000006</c:v>
                </c:pt>
                <c:pt idx="81">
                  <c:v>-343.03500000000003</c:v>
                </c:pt>
                <c:pt idx="82">
                  <c:v>-336.14000000000004</c:v>
                </c:pt>
                <c:pt idx="83">
                  <c:v>-329.31500000000005</c:v>
                </c:pt>
                <c:pt idx="84">
                  <c:v>-322.56000000000006</c:v>
                </c:pt>
                <c:pt idx="85">
                  <c:v>-315.87500000000006</c:v>
                </c:pt>
                <c:pt idx="86">
                  <c:v>-309.26000000000005</c:v>
                </c:pt>
                <c:pt idx="87">
                  <c:v>-302.71500000000003</c:v>
                </c:pt>
                <c:pt idx="88">
                  <c:v>-296.24</c:v>
                </c:pt>
                <c:pt idx="89">
                  <c:v>-289.83500000000004</c:v>
                </c:pt>
                <c:pt idx="90">
                  <c:v>-283.5</c:v>
                </c:pt>
                <c:pt idx="91">
                  <c:v>-277.23500000000001</c:v>
                </c:pt>
                <c:pt idx="92">
                  <c:v>-271.04000000000002</c:v>
                </c:pt>
                <c:pt idx="93">
                  <c:v>-264.91500000000002</c:v>
                </c:pt>
                <c:pt idx="94">
                  <c:v>-258.86</c:v>
                </c:pt>
                <c:pt idx="95">
                  <c:v>-252.87500000000003</c:v>
                </c:pt>
                <c:pt idx="96">
                  <c:v>-246.96000000000004</c:v>
                </c:pt>
                <c:pt idx="97">
                  <c:v>-241.11500000000001</c:v>
                </c:pt>
                <c:pt idx="98">
                  <c:v>-235.34000000000003</c:v>
                </c:pt>
                <c:pt idx="99">
                  <c:v>-229.63500000000002</c:v>
                </c:pt>
                <c:pt idx="100">
                  <c:v>-224.00000000000003</c:v>
                </c:pt>
                <c:pt idx="101">
                  <c:v>-218.43500000000003</c:v>
                </c:pt>
                <c:pt idx="102">
                  <c:v>-212.94000000000003</c:v>
                </c:pt>
                <c:pt idx="103">
                  <c:v>-207.51500000000001</c:v>
                </c:pt>
                <c:pt idx="104">
                  <c:v>-202.16000000000003</c:v>
                </c:pt>
                <c:pt idx="105">
                  <c:v>-196.87500000000003</c:v>
                </c:pt>
                <c:pt idx="106">
                  <c:v>-191.66000000000003</c:v>
                </c:pt>
                <c:pt idx="107">
                  <c:v>-186.51500000000001</c:v>
                </c:pt>
                <c:pt idx="108">
                  <c:v>-181.44000000000003</c:v>
                </c:pt>
                <c:pt idx="109">
                  <c:v>-176.43500000000003</c:v>
                </c:pt>
                <c:pt idx="110">
                  <c:v>-171.50000000000003</c:v>
                </c:pt>
                <c:pt idx="111">
                  <c:v>-166.63500000000002</c:v>
                </c:pt>
                <c:pt idx="112">
                  <c:v>-161.84</c:v>
                </c:pt>
                <c:pt idx="113">
                  <c:v>-157.11500000000001</c:v>
                </c:pt>
                <c:pt idx="114">
                  <c:v>-152.46</c:v>
                </c:pt>
                <c:pt idx="115">
                  <c:v>-147.875</c:v>
                </c:pt>
                <c:pt idx="116">
                  <c:v>-143.36000000000001</c:v>
                </c:pt>
                <c:pt idx="117">
                  <c:v>-138.91500000000002</c:v>
                </c:pt>
                <c:pt idx="118">
                  <c:v>-134.54000000000002</c:v>
                </c:pt>
                <c:pt idx="119">
                  <c:v>-130.23500000000001</c:v>
                </c:pt>
                <c:pt idx="120">
                  <c:v>-126.00000000000001</c:v>
                </c:pt>
                <c:pt idx="121">
                  <c:v>-121.83500000000001</c:v>
                </c:pt>
                <c:pt idx="122">
                  <c:v>-117.74000000000001</c:v>
                </c:pt>
                <c:pt idx="123">
                  <c:v>-113.71500000000002</c:v>
                </c:pt>
                <c:pt idx="124">
                  <c:v>-109.76</c:v>
                </c:pt>
                <c:pt idx="125">
                  <c:v>-105.87500000000001</c:v>
                </c:pt>
                <c:pt idx="126">
                  <c:v>-102.06000000000002</c:v>
                </c:pt>
                <c:pt idx="127">
                  <c:v>-98.315000000000012</c:v>
                </c:pt>
                <c:pt idx="128">
                  <c:v>-94.640000000000015</c:v>
                </c:pt>
                <c:pt idx="129">
                  <c:v>-91.035000000000011</c:v>
                </c:pt>
                <c:pt idx="130">
                  <c:v>-87.500000000000014</c:v>
                </c:pt>
                <c:pt idx="131">
                  <c:v>-84.035000000000011</c:v>
                </c:pt>
                <c:pt idx="132">
                  <c:v>-80.640000000000015</c:v>
                </c:pt>
                <c:pt idx="133">
                  <c:v>-77.315000000000012</c:v>
                </c:pt>
                <c:pt idx="134">
                  <c:v>-74.06</c:v>
                </c:pt>
                <c:pt idx="135">
                  <c:v>-70.875</c:v>
                </c:pt>
                <c:pt idx="136">
                  <c:v>-67.760000000000005</c:v>
                </c:pt>
                <c:pt idx="137">
                  <c:v>-64.715000000000003</c:v>
                </c:pt>
                <c:pt idx="138">
                  <c:v>-61.740000000000009</c:v>
                </c:pt>
                <c:pt idx="139">
                  <c:v>-58.835000000000008</c:v>
                </c:pt>
                <c:pt idx="140">
                  <c:v>-56.000000000000007</c:v>
                </c:pt>
                <c:pt idx="141">
                  <c:v>-53.235000000000007</c:v>
                </c:pt>
                <c:pt idx="142">
                  <c:v>-50.540000000000006</c:v>
                </c:pt>
                <c:pt idx="143">
                  <c:v>-47.915000000000006</c:v>
                </c:pt>
                <c:pt idx="144">
                  <c:v>-45.360000000000007</c:v>
                </c:pt>
                <c:pt idx="145">
                  <c:v>-42.875000000000007</c:v>
                </c:pt>
                <c:pt idx="146">
                  <c:v>-40.46</c:v>
                </c:pt>
                <c:pt idx="147">
                  <c:v>-38.115000000000002</c:v>
                </c:pt>
                <c:pt idx="148">
                  <c:v>-35.840000000000003</c:v>
                </c:pt>
                <c:pt idx="149">
                  <c:v>-33.635000000000005</c:v>
                </c:pt>
                <c:pt idx="150">
                  <c:v>-31.500000000000004</c:v>
                </c:pt>
                <c:pt idx="151">
                  <c:v>-29.435000000000002</c:v>
                </c:pt>
                <c:pt idx="152">
                  <c:v>-27.44</c:v>
                </c:pt>
                <c:pt idx="153">
                  <c:v>-25.515000000000004</c:v>
                </c:pt>
                <c:pt idx="154">
                  <c:v>-23.660000000000004</c:v>
                </c:pt>
                <c:pt idx="155">
                  <c:v>-21.875000000000004</c:v>
                </c:pt>
                <c:pt idx="156">
                  <c:v>-20.160000000000004</c:v>
                </c:pt>
                <c:pt idx="157">
                  <c:v>-18.515000000000001</c:v>
                </c:pt>
                <c:pt idx="158">
                  <c:v>-16.940000000000001</c:v>
                </c:pt>
                <c:pt idx="159">
                  <c:v>-15.435000000000002</c:v>
                </c:pt>
                <c:pt idx="160">
                  <c:v>-14.000000000000002</c:v>
                </c:pt>
                <c:pt idx="161">
                  <c:v>-12.635000000000002</c:v>
                </c:pt>
                <c:pt idx="162">
                  <c:v>-11.340000000000002</c:v>
                </c:pt>
                <c:pt idx="163">
                  <c:v>-10.115</c:v>
                </c:pt>
                <c:pt idx="164">
                  <c:v>-8.9600000000000009</c:v>
                </c:pt>
                <c:pt idx="165">
                  <c:v>-7.8750000000000009</c:v>
                </c:pt>
                <c:pt idx="166">
                  <c:v>-6.86</c:v>
                </c:pt>
                <c:pt idx="167">
                  <c:v>-5.9150000000000009</c:v>
                </c:pt>
                <c:pt idx="168">
                  <c:v>-5.0400000000000009</c:v>
                </c:pt>
                <c:pt idx="169">
                  <c:v>-4.2350000000000003</c:v>
                </c:pt>
                <c:pt idx="170">
                  <c:v>-3.5000000000000004</c:v>
                </c:pt>
                <c:pt idx="171">
                  <c:v>-2.8350000000000004</c:v>
                </c:pt>
                <c:pt idx="172">
                  <c:v>-2.2400000000000002</c:v>
                </c:pt>
                <c:pt idx="173">
                  <c:v>-1.7150000000000001</c:v>
                </c:pt>
                <c:pt idx="174">
                  <c:v>-1.2600000000000002</c:v>
                </c:pt>
                <c:pt idx="175">
                  <c:v>-0.87500000000000011</c:v>
                </c:pt>
                <c:pt idx="176">
                  <c:v>-0.56000000000000005</c:v>
                </c:pt>
                <c:pt idx="177">
                  <c:v>-0.31500000000000006</c:v>
                </c:pt>
                <c:pt idx="178">
                  <c:v>-0.14000000000000001</c:v>
                </c:pt>
                <c:pt idx="179">
                  <c:v>-3.5000000000000003E-2</c:v>
                </c:pt>
                <c:pt idx="180">
                  <c:v>0</c:v>
                </c:pt>
                <c:pt idx="181">
                  <c:v>-3.5000000000000003E-2</c:v>
                </c:pt>
                <c:pt idx="182">
                  <c:v>-0.14000000000000001</c:v>
                </c:pt>
                <c:pt idx="183">
                  <c:v>-0.31500000000000006</c:v>
                </c:pt>
                <c:pt idx="184">
                  <c:v>-0.56000000000000005</c:v>
                </c:pt>
                <c:pt idx="185">
                  <c:v>-0.87500000000000011</c:v>
                </c:pt>
                <c:pt idx="186">
                  <c:v>-1.2600000000000002</c:v>
                </c:pt>
                <c:pt idx="187">
                  <c:v>-1.7150000000000001</c:v>
                </c:pt>
                <c:pt idx="188">
                  <c:v>-2.2400000000000002</c:v>
                </c:pt>
                <c:pt idx="189">
                  <c:v>-2.8350000000000004</c:v>
                </c:pt>
                <c:pt idx="190">
                  <c:v>-3.5000000000000004</c:v>
                </c:pt>
                <c:pt idx="191">
                  <c:v>-4.2350000000000003</c:v>
                </c:pt>
                <c:pt idx="192">
                  <c:v>-5.0400000000000009</c:v>
                </c:pt>
                <c:pt idx="193">
                  <c:v>-5.9150000000000009</c:v>
                </c:pt>
                <c:pt idx="194">
                  <c:v>-6.86</c:v>
                </c:pt>
                <c:pt idx="195">
                  <c:v>-7.8750000000000009</c:v>
                </c:pt>
                <c:pt idx="196">
                  <c:v>-8.9600000000000009</c:v>
                </c:pt>
                <c:pt idx="197">
                  <c:v>-10.115</c:v>
                </c:pt>
                <c:pt idx="198">
                  <c:v>-11.340000000000002</c:v>
                </c:pt>
                <c:pt idx="199">
                  <c:v>-12.635000000000002</c:v>
                </c:pt>
                <c:pt idx="200">
                  <c:v>-14.000000000000002</c:v>
                </c:pt>
                <c:pt idx="201">
                  <c:v>-15.435000000000002</c:v>
                </c:pt>
                <c:pt idx="202">
                  <c:v>-16.940000000000001</c:v>
                </c:pt>
                <c:pt idx="203">
                  <c:v>-18.515000000000001</c:v>
                </c:pt>
                <c:pt idx="204">
                  <c:v>-20.160000000000004</c:v>
                </c:pt>
                <c:pt idx="205">
                  <c:v>-21.875000000000004</c:v>
                </c:pt>
                <c:pt idx="206">
                  <c:v>-23.660000000000004</c:v>
                </c:pt>
                <c:pt idx="207">
                  <c:v>-25.515000000000004</c:v>
                </c:pt>
                <c:pt idx="208">
                  <c:v>-27.44</c:v>
                </c:pt>
                <c:pt idx="209">
                  <c:v>-29.435000000000002</c:v>
                </c:pt>
                <c:pt idx="210">
                  <c:v>-31.500000000000004</c:v>
                </c:pt>
                <c:pt idx="211">
                  <c:v>-33.635000000000005</c:v>
                </c:pt>
                <c:pt idx="212">
                  <c:v>-35.840000000000003</c:v>
                </c:pt>
                <c:pt idx="213">
                  <c:v>-38.115000000000002</c:v>
                </c:pt>
                <c:pt idx="214">
                  <c:v>-40.46</c:v>
                </c:pt>
                <c:pt idx="215">
                  <c:v>-42.875000000000007</c:v>
                </c:pt>
                <c:pt idx="216">
                  <c:v>-45.360000000000007</c:v>
                </c:pt>
                <c:pt idx="217">
                  <c:v>-47.915000000000006</c:v>
                </c:pt>
                <c:pt idx="218">
                  <c:v>-50.540000000000006</c:v>
                </c:pt>
                <c:pt idx="219">
                  <c:v>-53.235000000000007</c:v>
                </c:pt>
                <c:pt idx="220">
                  <c:v>-56.000000000000007</c:v>
                </c:pt>
                <c:pt idx="221">
                  <c:v>-58.835000000000008</c:v>
                </c:pt>
                <c:pt idx="222">
                  <c:v>-61.740000000000009</c:v>
                </c:pt>
                <c:pt idx="223">
                  <c:v>-64.715000000000003</c:v>
                </c:pt>
                <c:pt idx="224">
                  <c:v>-67.760000000000005</c:v>
                </c:pt>
                <c:pt idx="225">
                  <c:v>-70.875</c:v>
                </c:pt>
                <c:pt idx="226">
                  <c:v>-74.06</c:v>
                </c:pt>
                <c:pt idx="227">
                  <c:v>-77.315000000000012</c:v>
                </c:pt>
                <c:pt idx="228">
                  <c:v>-80.640000000000015</c:v>
                </c:pt>
                <c:pt idx="229">
                  <c:v>-84.035000000000011</c:v>
                </c:pt>
                <c:pt idx="230">
                  <c:v>-87.500000000000014</c:v>
                </c:pt>
                <c:pt idx="231">
                  <c:v>-91.035000000000011</c:v>
                </c:pt>
                <c:pt idx="232">
                  <c:v>-94.640000000000015</c:v>
                </c:pt>
                <c:pt idx="233">
                  <c:v>-98.315000000000012</c:v>
                </c:pt>
                <c:pt idx="234">
                  <c:v>-102.06000000000002</c:v>
                </c:pt>
                <c:pt idx="235">
                  <c:v>-105.87500000000001</c:v>
                </c:pt>
                <c:pt idx="236">
                  <c:v>-109.76</c:v>
                </c:pt>
                <c:pt idx="237">
                  <c:v>-113.71500000000002</c:v>
                </c:pt>
                <c:pt idx="238">
                  <c:v>-117.74000000000001</c:v>
                </c:pt>
                <c:pt idx="239">
                  <c:v>-121.83500000000001</c:v>
                </c:pt>
                <c:pt idx="240">
                  <c:v>-126.00000000000001</c:v>
                </c:pt>
                <c:pt idx="241">
                  <c:v>-130.23500000000001</c:v>
                </c:pt>
                <c:pt idx="242">
                  <c:v>-134.54000000000002</c:v>
                </c:pt>
                <c:pt idx="243">
                  <c:v>-138.91500000000002</c:v>
                </c:pt>
                <c:pt idx="244">
                  <c:v>-143.36000000000001</c:v>
                </c:pt>
                <c:pt idx="245">
                  <c:v>-147.875</c:v>
                </c:pt>
                <c:pt idx="246">
                  <c:v>-152.46</c:v>
                </c:pt>
                <c:pt idx="247">
                  <c:v>-157.11500000000001</c:v>
                </c:pt>
                <c:pt idx="248">
                  <c:v>-161.84</c:v>
                </c:pt>
                <c:pt idx="249">
                  <c:v>-166.63500000000002</c:v>
                </c:pt>
                <c:pt idx="250">
                  <c:v>-171.50000000000003</c:v>
                </c:pt>
                <c:pt idx="251">
                  <c:v>-176.43500000000003</c:v>
                </c:pt>
                <c:pt idx="252">
                  <c:v>-181.44000000000003</c:v>
                </c:pt>
                <c:pt idx="253">
                  <c:v>-186.51500000000001</c:v>
                </c:pt>
                <c:pt idx="254">
                  <c:v>-191.66000000000003</c:v>
                </c:pt>
                <c:pt idx="255">
                  <c:v>-196.87500000000003</c:v>
                </c:pt>
                <c:pt idx="256">
                  <c:v>-202.16000000000003</c:v>
                </c:pt>
                <c:pt idx="257">
                  <c:v>-207.51500000000001</c:v>
                </c:pt>
                <c:pt idx="258">
                  <c:v>-212.94000000000003</c:v>
                </c:pt>
                <c:pt idx="259">
                  <c:v>-218.43500000000003</c:v>
                </c:pt>
                <c:pt idx="260">
                  <c:v>-224.00000000000003</c:v>
                </c:pt>
                <c:pt idx="261">
                  <c:v>-229.63500000000002</c:v>
                </c:pt>
                <c:pt idx="262">
                  <c:v>-235.34000000000003</c:v>
                </c:pt>
                <c:pt idx="263">
                  <c:v>-241.11500000000001</c:v>
                </c:pt>
                <c:pt idx="264">
                  <c:v>-246.96000000000004</c:v>
                </c:pt>
                <c:pt idx="265">
                  <c:v>-252.87500000000003</c:v>
                </c:pt>
                <c:pt idx="266">
                  <c:v>-258.86</c:v>
                </c:pt>
                <c:pt idx="267">
                  <c:v>-264.91500000000002</c:v>
                </c:pt>
                <c:pt idx="268">
                  <c:v>-271.04000000000002</c:v>
                </c:pt>
                <c:pt idx="269">
                  <c:v>-277.23500000000001</c:v>
                </c:pt>
                <c:pt idx="270">
                  <c:v>-283.5</c:v>
                </c:pt>
                <c:pt idx="271">
                  <c:v>-289.83500000000004</c:v>
                </c:pt>
                <c:pt idx="272">
                  <c:v>-296.24</c:v>
                </c:pt>
                <c:pt idx="273">
                  <c:v>-302.71500000000003</c:v>
                </c:pt>
                <c:pt idx="274">
                  <c:v>-309.26000000000005</c:v>
                </c:pt>
                <c:pt idx="275">
                  <c:v>-315.87500000000006</c:v>
                </c:pt>
                <c:pt idx="276">
                  <c:v>-322.56000000000006</c:v>
                </c:pt>
                <c:pt idx="277">
                  <c:v>-329.31500000000005</c:v>
                </c:pt>
                <c:pt idx="278">
                  <c:v>-336.14000000000004</c:v>
                </c:pt>
                <c:pt idx="279">
                  <c:v>-343.03500000000003</c:v>
                </c:pt>
                <c:pt idx="280">
                  <c:v>-350.00000000000006</c:v>
                </c:pt>
                <c:pt idx="281">
                  <c:v>-357.03500000000003</c:v>
                </c:pt>
                <c:pt idx="282">
                  <c:v>-364.14000000000004</c:v>
                </c:pt>
                <c:pt idx="283">
                  <c:v>-371.31500000000005</c:v>
                </c:pt>
                <c:pt idx="284">
                  <c:v>-378.56000000000006</c:v>
                </c:pt>
                <c:pt idx="285">
                  <c:v>-385.87500000000006</c:v>
                </c:pt>
                <c:pt idx="286">
                  <c:v>-393.26000000000005</c:v>
                </c:pt>
                <c:pt idx="287">
                  <c:v>-400.71500000000003</c:v>
                </c:pt>
                <c:pt idx="288">
                  <c:v>-408.24000000000007</c:v>
                </c:pt>
                <c:pt idx="289">
                  <c:v>-415.83500000000004</c:v>
                </c:pt>
                <c:pt idx="290">
                  <c:v>-423.50000000000006</c:v>
                </c:pt>
                <c:pt idx="291">
                  <c:v>-431.23500000000001</c:v>
                </c:pt>
                <c:pt idx="292">
                  <c:v>-439.04</c:v>
                </c:pt>
                <c:pt idx="293">
                  <c:v>-446.91500000000002</c:v>
                </c:pt>
                <c:pt idx="294">
                  <c:v>-454.86000000000007</c:v>
                </c:pt>
                <c:pt idx="295">
                  <c:v>-462.87500000000006</c:v>
                </c:pt>
                <c:pt idx="296">
                  <c:v>-470.96000000000004</c:v>
                </c:pt>
                <c:pt idx="297">
                  <c:v>-479.11500000000007</c:v>
                </c:pt>
                <c:pt idx="298">
                  <c:v>-487.34000000000003</c:v>
                </c:pt>
                <c:pt idx="299">
                  <c:v>-495.63500000000005</c:v>
                </c:pt>
                <c:pt idx="300">
                  <c:v>-504.00000000000006</c:v>
                </c:pt>
                <c:pt idx="301">
                  <c:v>-512.43500000000006</c:v>
                </c:pt>
                <c:pt idx="302">
                  <c:v>-520.94000000000005</c:v>
                </c:pt>
                <c:pt idx="303">
                  <c:v>-529.5150000000001</c:v>
                </c:pt>
                <c:pt idx="304">
                  <c:v>-538.16000000000008</c:v>
                </c:pt>
                <c:pt idx="305">
                  <c:v>-546.875</c:v>
                </c:pt>
                <c:pt idx="306">
                  <c:v>-555.66000000000008</c:v>
                </c:pt>
                <c:pt idx="307">
                  <c:v>-564.5150000000001</c:v>
                </c:pt>
                <c:pt idx="308">
                  <c:v>-573.44000000000005</c:v>
                </c:pt>
                <c:pt idx="309">
                  <c:v>-582.43500000000006</c:v>
                </c:pt>
                <c:pt idx="310">
                  <c:v>-591.5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6-4669-8261-234B280FBCE3}"/>
            </c:ext>
          </c:extLst>
        </c:ser>
        <c:ser>
          <c:idx val="1"/>
          <c:order val="1"/>
          <c:tx>
            <c:strRef>
              <c:f>CalcSheet!$G$5</c:f>
              <c:strCache>
                <c:ptCount val="1"/>
                <c:pt idx="0">
                  <c:v>PPMref</c:v>
                </c:pt>
              </c:strCache>
            </c:strRef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xVal>
            <c:numRef>
              <c:f>CalcSheet!$E$6:$E$411</c:f>
              <c:numCache>
                <c:formatCode>General</c:formatCode>
                <c:ptCount val="406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  <c:pt idx="311">
                  <c:v>-106</c:v>
                </c:pt>
                <c:pt idx="312">
                  <c:v>-107</c:v>
                </c:pt>
                <c:pt idx="313">
                  <c:v>-108</c:v>
                </c:pt>
                <c:pt idx="314">
                  <c:v>-109</c:v>
                </c:pt>
                <c:pt idx="315">
                  <c:v>-110</c:v>
                </c:pt>
                <c:pt idx="316">
                  <c:v>-111</c:v>
                </c:pt>
                <c:pt idx="317">
                  <c:v>-112</c:v>
                </c:pt>
                <c:pt idx="318">
                  <c:v>-113</c:v>
                </c:pt>
                <c:pt idx="319">
                  <c:v>-114</c:v>
                </c:pt>
                <c:pt idx="320">
                  <c:v>-115</c:v>
                </c:pt>
                <c:pt idx="321">
                  <c:v>-116</c:v>
                </c:pt>
                <c:pt idx="322">
                  <c:v>-117</c:v>
                </c:pt>
                <c:pt idx="323">
                  <c:v>-118</c:v>
                </c:pt>
                <c:pt idx="324">
                  <c:v>-119</c:v>
                </c:pt>
                <c:pt idx="325">
                  <c:v>-120</c:v>
                </c:pt>
                <c:pt idx="326">
                  <c:v>-121</c:v>
                </c:pt>
                <c:pt idx="327">
                  <c:v>-122</c:v>
                </c:pt>
                <c:pt idx="328">
                  <c:v>-123</c:v>
                </c:pt>
                <c:pt idx="329">
                  <c:v>-124</c:v>
                </c:pt>
                <c:pt idx="330">
                  <c:v>-125</c:v>
                </c:pt>
                <c:pt idx="331">
                  <c:v>-126</c:v>
                </c:pt>
                <c:pt idx="332">
                  <c:v>-127</c:v>
                </c:pt>
                <c:pt idx="333">
                  <c:v>-128</c:v>
                </c:pt>
                <c:pt idx="334">
                  <c:v>-129</c:v>
                </c:pt>
                <c:pt idx="335">
                  <c:v>-130</c:v>
                </c:pt>
                <c:pt idx="336">
                  <c:v>-131</c:v>
                </c:pt>
                <c:pt idx="337">
                  <c:v>-132</c:v>
                </c:pt>
                <c:pt idx="338">
                  <c:v>-133</c:v>
                </c:pt>
                <c:pt idx="339">
                  <c:v>-134</c:v>
                </c:pt>
                <c:pt idx="340">
                  <c:v>-135</c:v>
                </c:pt>
                <c:pt idx="341">
                  <c:v>-136</c:v>
                </c:pt>
                <c:pt idx="342">
                  <c:v>-137</c:v>
                </c:pt>
                <c:pt idx="343">
                  <c:v>-138</c:v>
                </c:pt>
                <c:pt idx="344">
                  <c:v>-139</c:v>
                </c:pt>
                <c:pt idx="345">
                  <c:v>-140</c:v>
                </c:pt>
                <c:pt idx="346">
                  <c:v>-141</c:v>
                </c:pt>
                <c:pt idx="347">
                  <c:v>-142</c:v>
                </c:pt>
                <c:pt idx="348">
                  <c:v>-143</c:v>
                </c:pt>
                <c:pt idx="349">
                  <c:v>-144</c:v>
                </c:pt>
                <c:pt idx="350">
                  <c:v>-145</c:v>
                </c:pt>
                <c:pt idx="351">
                  <c:v>-146</c:v>
                </c:pt>
                <c:pt idx="352">
                  <c:v>-147</c:v>
                </c:pt>
                <c:pt idx="353">
                  <c:v>-148</c:v>
                </c:pt>
                <c:pt idx="354">
                  <c:v>-149</c:v>
                </c:pt>
                <c:pt idx="355">
                  <c:v>-150</c:v>
                </c:pt>
                <c:pt idx="356">
                  <c:v>-151</c:v>
                </c:pt>
                <c:pt idx="357">
                  <c:v>-152</c:v>
                </c:pt>
                <c:pt idx="358">
                  <c:v>-153</c:v>
                </c:pt>
                <c:pt idx="359">
                  <c:v>-154</c:v>
                </c:pt>
                <c:pt idx="360">
                  <c:v>-155</c:v>
                </c:pt>
                <c:pt idx="361">
                  <c:v>-156</c:v>
                </c:pt>
                <c:pt idx="362">
                  <c:v>-157</c:v>
                </c:pt>
                <c:pt idx="363">
                  <c:v>-158</c:v>
                </c:pt>
                <c:pt idx="364">
                  <c:v>-159</c:v>
                </c:pt>
                <c:pt idx="365">
                  <c:v>-160</c:v>
                </c:pt>
                <c:pt idx="366">
                  <c:v>-161</c:v>
                </c:pt>
                <c:pt idx="367">
                  <c:v>-162</c:v>
                </c:pt>
                <c:pt idx="368">
                  <c:v>-163</c:v>
                </c:pt>
                <c:pt idx="369">
                  <c:v>-164</c:v>
                </c:pt>
                <c:pt idx="370">
                  <c:v>-165</c:v>
                </c:pt>
                <c:pt idx="371">
                  <c:v>-166</c:v>
                </c:pt>
                <c:pt idx="372">
                  <c:v>-167</c:v>
                </c:pt>
                <c:pt idx="373">
                  <c:v>-168</c:v>
                </c:pt>
                <c:pt idx="374">
                  <c:v>-169</c:v>
                </c:pt>
                <c:pt idx="375">
                  <c:v>-170</c:v>
                </c:pt>
                <c:pt idx="376">
                  <c:v>-171</c:v>
                </c:pt>
                <c:pt idx="377">
                  <c:v>-172</c:v>
                </c:pt>
                <c:pt idx="378">
                  <c:v>-173</c:v>
                </c:pt>
                <c:pt idx="379">
                  <c:v>-174</c:v>
                </c:pt>
                <c:pt idx="380">
                  <c:v>-175</c:v>
                </c:pt>
                <c:pt idx="381">
                  <c:v>-176</c:v>
                </c:pt>
                <c:pt idx="382">
                  <c:v>-177</c:v>
                </c:pt>
                <c:pt idx="383">
                  <c:v>-178</c:v>
                </c:pt>
                <c:pt idx="384">
                  <c:v>-179</c:v>
                </c:pt>
                <c:pt idx="385">
                  <c:v>-180</c:v>
                </c:pt>
                <c:pt idx="386">
                  <c:v>-181</c:v>
                </c:pt>
                <c:pt idx="387">
                  <c:v>-182</c:v>
                </c:pt>
                <c:pt idx="388">
                  <c:v>-183</c:v>
                </c:pt>
                <c:pt idx="389">
                  <c:v>-184</c:v>
                </c:pt>
                <c:pt idx="390">
                  <c:v>-185</c:v>
                </c:pt>
                <c:pt idx="391">
                  <c:v>-186</c:v>
                </c:pt>
                <c:pt idx="392">
                  <c:v>-187</c:v>
                </c:pt>
                <c:pt idx="393">
                  <c:v>-188</c:v>
                </c:pt>
                <c:pt idx="394">
                  <c:v>-189</c:v>
                </c:pt>
                <c:pt idx="395">
                  <c:v>-190</c:v>
                </c:pt>
                <c:pt idx="396">
                  <c:v>-191</c:v>
                </c:pt>
                <c:pt idx="397">
                  <c:v>-192</c:v>
                </c:pt>
                <c:pt idx="398">
                  <c:v>-193</c:v>
                </c:pt>
                <c:pt idx="399">
                  <c:v>-194</c:v>
                </c:pt>
                <c:pt idx="400">
                  <c:v>-195</c:v>
                </c:pt>
                <c:pt idx="401">
                  <c:v>-196</c:v>
                </c:pt>
                <c:pt idx="402">
                  <c:v>-197</c:v>
                </c:pt>
                <c:pt idx="403">
                  <c:v>-198</c:v>
                </c:pt>
                <c:pt idx="404">
                  <c:v>-199</c:v>
                </c:pt>
                <c:pt idx="405">
                  <c:v>-200</c:v>
                </c:pt>
              </c:numCache>
            </c:numRef>
          </c:xVal>
          <c:yVal>
            <c:numRef>
              <c:f>CalcSheet!$G$6:$G$411</c:f>
              <c:numCache>
                <c:formatCode>0_ </c:formatCode>
                <c:ptCount val="4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6-4669-8261-234B280FBCE3}"/>
            </c:ext>
          </c:extLst>
        </c:ser>
        <c:ser>
          <c:idx val="2"/>
          <c:order val="2"/>
          <c:tx>
            <c:strRef>
              <c:f>CalcSheet!$H$60</c:f>
              <c:strCache>
                <c:ptCount val="1"/>
                <c:pt idx="0">
                  <c:v>Range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CalcSheet!$I$61:$I$90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xVal>
          <c:yVal>
            <c:numRef>
              <c:f>CalcSheet!$H$61:$H$91</c:f>
              <c:numCache>
                <c:formatCode>General</c:formatCode>
                <c:ptCount val="31"/>
                <c:pt idx="0">
                  <c:v>200</c:v>
                </c:pt>
                <c:pt idx="1">
                  <c:v>150</c:v>
                </c:pt>
                <c:pt idx="2" formatCode="0_ ">
                  <c:v>100</c:v>
                </c:pt>
                <c:pt idx="3">
                  <c:v>50</c:v>
                </c:pt>
                <c:pt idx="4">
                  <c:v>0</c:v>
                </c:pt>
                <c:pt idx="5" formatCode="0_ ">
                  <c:v>-50</c:v>
                </c:pt>
                <c:pt idx="6">
                  <c:v>-100</c:v>
                </c:pt>
                <c:pt idx="7">
                  <c:v>-150</c:v>
                </c:pt>
                <c:pt idx="8" formatCode="0_ ">
                  <c:v>-200</c:v>
                </c:pt>
                <c:pt idx="9">
                  <c:v>-250</c:v>
                </c:pt>
                <c:pt idx="10">
                  <c:v>-300</c:v>
                </c:pt>
                <c:pt idx="11" formatCode="0_ ">
                  <c:v>-350</c:v>
                </c:pt>
                <c:pt idx="12">
                  <c:v>-400</c:v>
                </c:pt>
                <c:pt idx="13">
                  <c:v>-450</c:v>
                </c:pt>
                <c:pt idx="14" formatCode="0_ ">
                  <c:v>-500</c:v>
                </c:pt>
                <c:pt idx="15">
                  <c:v>-550</c:v>
                </c:pt>
                <c:pt idx="16">
                  <c:v>-600</c:v>
                </c:pt>
                <c:pt idx="17">
                  <c:v>-650</c:v>
                </c:pt>
                <c:pt idx="18" formatCode="0_ ">
                  <c:v>-700</c:v>
                </c:pt>
                <c:pt idx="19">
                  <c:v>-750</c:v>
                </c:pt>
                <c:pt idx="20">
                  <c:v>-800</c:v>
                </c:pt>
                <c:pt idx="21">
                  <c:v>-850</c:v>
                </c:pt>
                <c:pt idx="22" formatCode="0_ ">
                  <c:v>-900</c:v>
                </c:pt>
                <c:pt idx="23">
                  <c:v>-950</c:v>
                </c:pt>
                <c:pt idx="24">
                  <c:v>-1000</c:v>
                </c:pt>
                <c:pt idx="25">
                  <c:v>-1050</c:v>
                </c:pt>
                <c:pt idx="26" formatCode="0_ ">
                  <c:v>-1100</c:v>
                </c:pt>
                <c:pt idx="27">
                  <c:v>-1150</c:v>
                </c:pt>
                <c:pt idx="28">
                  <c:v>-1200</c:v>
                </c:pt>
                <c:pt idx="29">
                  <c:v>-1250</c:v>
                </c:pt>
                <c:pt idx="30" formatCode="0_ ">
                  <c:v>-1300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16-4669-8261-234B280F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37352"/>
        <c:axId val="1"/>
      </c:scatterChart>
      <c:valAx>
        <c:axId val="486837352"/>
        <c:scaling>
          <c:orientation val="minMax"/>
          <c:max val="160"/>
          <c:min val="-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endParaRPr lang="en-US" altLang="en-US"/>
              </a:p>
            </c:rich>
          </c:tx>
          <c:layout>
            <c:manualLayout>
              <c:xMode val="edge"/>
              <c:yMode val="edge"/>
              <c:x val="0.37419702033648677"/>
              <c:y val="0.8927136026732550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cross"/>
        <c:minorTickMark val="cross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25"/>
        <c:minorUnit val="25"/>
      </c:valAx>
      <c:valAx>
        <c:axId val="1"/>
        <c:scaling>
          <c:orientation val="minMax"/>
          <c:max val="100"/>
          <c:min val="-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ppm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216110576106047E-3"/>
              <c:y val="6.5897868861200484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crossAx val="486837352"/>
        <c:crossesAt val="-1200"/>
        <c:crossBetween val="midCat"/>
      </c:valAx>
      <c:spPr>
        <a:blipFill>
          <a:blip xmlns:r="http://schemas.openxmlformats.org/officeDocument/2006/relationships" r:embed="rId2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  <a:ln w="19050">
      <a:solidFill>
        <a:srgbClr val="1F497D">
          <a:lumMod val="75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706689582583908E-2"/>
          <c:y val="6.9803514144065326E-2"/>
          <c:w val="0.85911747072225109"/>
          <c:h val="0.6354812393903024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CalcSheet!$M$1</c:f>
              <c:strCache>
                <c:ptCount val="1"/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strRef>
              <c:f>CalcSheet!$K$2:$K$102</c:f>
              <c:strCache>
                <c:ptCount val="101"/>
                <c:pt idx="0">
                  <c:v>Elapsed days</c:v>
                </c:pt>
                <c:pt idx="1">
                  <c:v>1.00 </c:v>
                </c:pt>
                <c:pt idx="2">
                  <c:v>2.00 </c:v>
                </c:pt>
                <c:pt idx="3">
                  <c:v>3.00 </c:v>
                </c:pt>
                <c:pt idx="4">
                  <c:v>4.00 </c:v>
                </c:pt>
                <c:pt idx="5">
                  <c:v>5.00 </c:v>
                </c:pt>
                <c:pt idx="6">
                  <c:v>6.00 </c:v>
                </c:pt>
                <c:pt idx="7">
                  <c:v>7.00 </c:v>
                </c:pt>
                <c:pt idx="8">
                  <c:v>8.00 </c:v>
                </c:pt>
                <c:pt idx="9">
                  <c:v>9.00 </c:v>
                </c:pt>
                <c:pt idx="10">
                  <c:v>10.00 </c:v>
                </c:pt>
                <c:pt idx="11">
                  <c:v>11.00 </c:v>
                </c:pt>
                <c:pt idx="12">
                  <c:v>12.00 </c:v>
                </c:pt>
                <c:pt idx="13">
                  <c:v>13.00 </c:v>
                </c:pt>
                <c:pt idx="14">
                  <c:v>14.00 </c:v>
                </c:pt>
                <c:pt idx="15">
                  <c:v>15.00 </c:v>
                </c:pt>
                <c:pt idx="16">
                  <c:v>16.00 </c:v>
                </c:pt>
                <c:pt idx="17">
                  <c:v>17.00 </c:v>
                </c:pt>
                <c:pt idx="18">
                  <c:v>18.00 </c:v>
                </c:pt>
                <c:pt idx="19">
                  <c:v>19.00 </c:v>
                </c:pt>
                <c:pt idx="20">
                  <c:v>20.00 </c:v>
                </c:pt>
                <c:pt idx="21">
                  <c:v>21.00 </c:v>
                </c:pt>
                <c:pt idx="22">
                  <c:v>22.00 </c:v>
                </c:pt>
                <c:pt idx="23">
                  <c:v>23.00 </c:v>
                </c:pt>
                <c:pt idx="24">
                  <c:v>24.00 </c:v>
                </c:pt>
                <c:pt idx="25">
                  <c:v>25.00 </c:v>
                </c:pt>
                <c:pt idx="26">
                  <c:v>26.00 </c:v>
                </c:pt>
                <c:pt idx="27">
                  <c:v>27.00 </c:v>
                </c:pt>
                <c:pt idx="28">
                  <c:v>28.00 </c:v>
                </c:pt>
                <c:pt idx="29">
                  <c:v>29.00 </c:v>
                </c:pt>
                <c:pt idx="30">
                  <c:v>30.00 </c:v>
                </c:pt>
                <c:pt idx="31">
                  <c:v>31.00 </c:v>
                </c:pt>
                <c:pt idx="32">
                  <c:v>32.00 </c:v>
                </c:pt>
                <c:pt idx="33">
                  <c:v>33.00 </c:v>
                </c:pt>
                <c:pt idx="34">
                  <c:v>34.00 </c:v>
                </c:pt>
                <c:pt idx="35">
                  <c:v>35.00 </c:v>
                </c:pt>
                <c:pt idx="36">
                  <c:v>36.00 </c:v>
                </c:pt>
                <c:pt idx="37">
                  <c:v>37.00 </c:v>
                </c:pt>
                <c:pt idx="38">
                  <c:v>38.00 </c:v>
                </c:pt>
                <c:pt idx="39">
                  <c:v>39.00 </c:v>
                </c:pt>
                <c:pt idx="40">
                  <c:v>40.00 </c:v>
                </c:pt>
                <c:pt idx="41">
                  <c:v>41.00 </c:v>
                </c:pt>
                <c:pt idx="42">
                  <c:v>42.00 </c:v>
                </c:pt>
                <c:pt idx="43">
                  <c:v>43.00 </c:v>
                </c:pt>
                <c:pt idx="44">
                  <c:v>44.00 </c:v>
                </c:pt>
                <c:pt idx="45">
                  <c:v>45.00 </c:v>
                </c:pt>
                <c:pt idx="46">
                  <c:v>46.00 </c:v>
                </c:pt>
                <c:pt idx="47">
                  <c:v>47.00 </c:v>
                </c:pt>
                <c:pt idx="48">
                  <c:v>48.00 </c:v>
                </c:pt>
                <c:pt idx="49">
                  <c:v>49.00 </c:v>
                </c:pt>
                <c:pt idx="50">
                  <c:v>50.00 </c:v>
                </c:pt>
                <c:pt idx="51">
                  <c:v>51.00 </c:v>
                </c:pt>
                <c:pt idx="52">
                  <c:v>52.00 </c:v>
                </c:pt>
                <c:pt idx="53">
                  <c:v>53.00 </c:v>
                </c:pt>
                <c:pt idx="54">
                  <c:v>54.00 </c:v>
                </c:pt>
                <c:pt idx="55">
                  <c:v>55.00 </c:v>
                </c:pt>
                <c:pt idx="56">
                  <c:v>56.00 </c:v>
                </c:pt>
                <c:pt idx="57">
                  <c:v>57.00 </c:v>
                </c:pt>
                <c:pt idx="58">
                  <c:v>58.00 </c:v>
                </c:pt>
                <c:pt idx="59">
                  <c:v>59.00 </c:v>
                </c:pt>
                <c:pt idx="60">
                  <c:v>60.00 </c:v>
                </c:pt>
                <c:pt idx="61">
                  <c:v>61.00 </c:v>
                </c:pt>
                <c:pt idx="62">
                  <c:v>62.00 </c:v>
                </c:pt>
                <c:pt idx="63">
                  <c:v>63.00 </c:v>
                </c:pt>
                <c:pt idx="64">
                  <c:v>64.00 </c:v>
                </c:pt>
                <c:pt idx="65">
                  <c:v>65.00 </c:v>
                </c:pt>
                <c:pt idx="66">
                  <c:v>66.00 </c:v>
                </c:pt>
                <c:pt idx="67">
                  <c:v>67.00 </c:v>
                </c:pt>
                <c:pt idx="68">
                  <c:v>68.00 </c:v>
                </c:pt>
                <c:pt idx="69">
                  <c:v>69.00 </c:v>
                </c:pt>
                <c:pt idx="70">
                  <c:v>70.00 </c:v>
                </c:pt>
                <c:pt idx="71">
                  <c:v>71.00 </c:v>
                </c:pt>
                <c:pt idx="72">
                  <c:v>72.00 </c:v>
                </c:pt>
                <c:pt idx="73">
                  <c:v>73.00 </c:v>
                </c:pt>
                <c:pt idx="74">
                  <c:v>74.00 </c:v>
                </c:pt>
                <c:pt idx="75">
                  <c:v>75.00 </c:v>
                </c:pt>
                <c:pt idx="76">
                  <c:v>76.00 </c:v>
                </c:pt>
                <c:pt idx="77">
                  <c:v>77.00 </c:v>
                </c:pt>
                <c:pt idx="78">
                  <c:v>78.00 </c:v>
                </c:pt>
                <c:pt idx="79">
                  <c:v>79.00 </c:v>
                </c:pt>
                <c:pt idx="80">
                  <c:v>80.00 </c:v>
                </c:pt>
                <c:pt idx="81">
                  <c:v>81.00 </c:v>
                </c:pt>
                <c:pt idx="82">
                  <c:v>82.00 </c:v>
                </c:pt>
                <c:pt idx="83">
                  <c:v>83.00 </c:v>
                </c:pt>
                <c:pt idx="84">
                  <c:v>84.00 </c:v>
                </c:pt>
                <c:pt idx="85">
                  <c:v>85.00 </c:v>
                </c:pt>
                <c:pt idx="86">
                  <c:v>86.00 </c:v>
                </c:pt>
                <c:pt idx="87">
                  <c:v>87.00 </c:v>
                </c:pt>
                <c:pt idx="88">
                  <c:v>88.00 </c:v>
                </c:pt>
                <c:pt idx="89">
                  <c:v>89.00 </c:v>
                </c:pt>
                <c:pt idx="90">
                  <c:v>90.00 </c:v>
                </c:pt>
                <c:pt idx="91">
                  <c:v>91.00 </c:v>
                </c:pt>
                <c:pt idx="92">
                  <c:v>92.00 </c:v>
                </c:pt>
                <c:pt idx="93">
                  <c:v>93.00 </c:v>
                </c:pt>
                <c:pt idx="94">
                  <c:v>94.00 </c:v>
                </c:pt>
                <c:pt idx="95">
                  <c:v>95.00 </c:v>
                </c:pt>
                <c:pt idx="96">
                  <c:v>96.00 </c:v>
                </c:pt>
                <c:pt idx="97">
                  <c:v>97.00 </c:v>
                </c:pt>
                <c:pt idx="98">
                  <c:v>98.00 </c:v>
                </c:pt>
                <c:pt idx="99">
                  <c:v>99.00 </c:v>
                </c:pt>
                <c:pt idx="100">
                  <c:v>100.00 </c:v>
                </c:pt>
              </c:strCache>
            </c:strRef>
          </c:xVal>
          <c:yVal>
            <c:numRef>
              <c:f>CalcSheet!$M$2:$M$102</c:f>
              <c:numCache>
                <c:formatCode>0.00_ </c:formatCode>
                <c:ptCount val="101"/>
                <c:pt idx="1">
                  <c:v>0.432</c:v>
                </c:pt>
                <c:pt idx="2">
                  <c:v>0.86399999999999999</c:v>
                </c:pt>
                <c:pt idx="3">
                  <c:v>1.296</c:v>
                </c:pt>
                <c:pt idx="4">
                  <c:v>1.728</c:v>
                </c:pt>
                <c:pt idx="5">
                  <c:v>2.16</c:v>
                </c:pt>
                <c:pt idx="6">
                  <c:v>2.5920000000000001</c:v>
                </c:pt>
                <c:pt idx="7">
                  <c:v>3.024</c:v>
                </c:pt>
                <c:pt idx="8">
                  <c:v>3.456</c:v>
                </c:pt>
                <c:pt idx="9">
                  <c:v>3.8879999999999999</c:v>
                </c:pt>
                <c:pt idx="10">
                  <c:v>4.32</c:v>
                </c:pt>
                <c:pt idx="11">
                  <c:v>4.7519999999999998</c:v>
                </c:pt>
                <c:pt idx="12">
                  <c:v>5.1840000000000002</c:v>
                </c:pt>
                <c:pt idx="13">
                  <c:v>5.6159999999999997</c:v>
                </c:pt>
                <c:pt idx="14">
                  <c:v>6.048</c:v>
                </c:pt>
                <c:pt idx="15">
                  <c:v>6.48</c:v>
                </c:pt>
                <c:pt idx="16">
                  <c:v>6.9119999999999999</c:v>
                </c:pt>
                <c:pt idx="17">
                  <c:v>7.3440000000000003</c:v>
                </c:pt>
                <c:pt idx="18">
                  <c:v>7.7759999999999998</c:v>
                </c:pt>
                <c:pt idx="19">
                  <c:v>8.2080000000000002</c:v>
                </c:pt>
                <c:pt idx="20">
                  <c:v>8.64</c:v>
                </c:pt>
                <c:pt idx="21">
                  <c:v>9.0719999999999992</c:v>
                </c:pt>
                <c:pt idx="22">
                  <c:v>9.5039999999999996</c:v>
                </c:pt>
                <c:pt idx="23">
                  <c:v>9.9359999999999999</c:v>
                </c:pt>
                <c:pt idx="24">
                  <c:v>10.368</c:v>
                </c:pt>
                <c:pt idx="25">
                  <c:v>10.8</c:v>
                </c:pt>
                <c:pt idx="26">
                  <c:v>11.231999999999999</c:v>
                </c:pt>
                <c:pt idx="27">
                  <c:v>11.664</c:v>
                </c:pt>
                <c:pt idx="28">
                  <c:v>12.096</c:v>
                </c:pt>
                <c:pt idx="29">
                  <c:v>12.528</c:v>
                </c:pt>
                <c:pt idx="30">
                  <c:v>12.96</c:v>
                </c:pt>
                <c:pt idx="31">
                  <c:v>13.391999999999999</c:v>
                </c:pt>
                <c:pt idx="32">
                  <c:v>13.824</c:v>
                </c:pt>
                <c:pt idx="33">
                  <c:v>14.256</c:v>
                </c:pt>
                <c:pt idx="34">
                  <c:v>14.688000000000001</c:v>
                </c:pt>
                <c:pt idx="35">
                  <c:v>15.12</c:v>
                </c:pt>
                <c:pt idx="36">
                  <c:v>15.552</c:v>
                </c:pt>
                <c:pt idx="37">
                  <c:v>15.984</c:v>
                </c:pt>
                <c:pt idx="38">
                  <c:v>16.416</c:v>
                </c:pt>
                <c:pt idx="39">
                  <c:v>16.847999999999999</c:v>
                </c:pt>
                <c:pt idx="40">
                  <c:v>17.28</c:v>
                </c:pt>
                <c:pt idx="41">
                  <c:v>17.712</c:v>
                </c:pt>
                <c:pt idx="42">
                  <c:v>18.143999999999998</c:v>
                </c:pt>
                <c:pt idx="43">
                  <c:v>18.576000000000001</c:v>
                </c:pt>
                <c:pt idx="44">
                  <c:v>19.007999999999999</c:v>
                </c:pt>
                <c:pt idx="45">
                  <c:v>19.440000000000001</c:v>
                </c:pt>
                <c:pt idx="46">
                  <c:v>19.872</c:v>
                </c:pt>
                <c:pt idx="47">
                  <c:v>20.303999999999998</c:v>
                </c:pt>
                <c:pt idx="48">
                  <c:v>20.736000000000001</c:v>
                </c:pt>
                <c:pt idx="49">
                  <c:v>21.167999999999999</c:v>
                </c:pt>
                <c:pt idx="50">
                  <c:v>21.6</c:v>
                </c:pt>
                <c:pt idx="51">
                  <c:v>22.032</c:v>
                </c:pt>
                <c:pt idx="52">
                  <c:v>22.463999999999999</c:v>
                </c:pt>
                <c:pt idx="53">
                  <c:v>22.896000000000001</c:v>
                </c:pt>
                <c:pt idx="54">
                  <c:v>23.327999999999999</c:v>
                </c:pt>
                <c:pt idx="55">
                  <c:v>23.76</c:v>
                </c:pt>
                <c:pt idx="56">
                  <c:v>24.192</c:v>
                </c:pt>
                <c:pt idx="57">
                  <c:v>24.623999999999999</c:v>
                </c:pt>
                <c:pt idx="58">
                  <c:v>25.056000000000001</c:v>
                </c:pt>
                <c:pt idx="59">
                  <c:v>25.488</c:v>
                </c:pt>
                <c:pt idx="60">
                  <c:v>25.92</c:v>
                </c:pt>
                <c:pt idx="61">
                  <c:v>26.352</c:v>
                </c:pt>
                <c:pt idx="62">
                  <c:v>26.783999999999999</c:v>
                </c:pt>
                <c:pt idx="63">
                  <c:v>27.216000000000001</c:v>
                </c:pt>
                <c:pt idx="64">
                  <c:v>27.648</c:v>
                </c:pt>
                <c:pt idx="65">
                  <c:v>28.08</c:v>
                </c:pt>
                <c:pt idx="66">
                  <c:v>28.512</c:v>
                </c:pt>
                <c:pt idx="67">
                  <c:v>28.943999999999999</c:v>
                </c:pt>
                <c:pt idx="68">
                  <c:v>29.376000000000001</c:v>
                </c:pt>
                <c:pt idx="69">
                  <c:v>29.808</c:v>
                </c:pt>
                <c:pt idx="70">
                  <c:v>30.24</c:v>
                </c:pt>
                <c:pt idx="71">
                  <c:v>30.672000000000001</c:v>
                </c:pt>
                <c:pt idx="72">
                  <c:v>31.103999999999999</c:v>
                </c:pt>
                <c:pt idx="73">
                  <c:v>31.536000000000001</c:v>
                </c:pt>
                <c:pt idx="74">
                  <c:v>31.968</c:v>
                </c:pt>
                <c:pt idx="75">
                  <c:v>32.4</c:v>
                </c:pt>
                <c:pt idx="76">
                  <c:v>32.832000000000001</c:v>
                </c:pt>
                <c:pt idx="77">
                  <c:v>33.264000000000003</c:v>
                </c:pt>
                <c:pt idx="78">
                  <c:v>33.695999999999998</c:v>
                </c:pt>
                <c:pt idx="79">
                  <c:v>34.128</c:v>
                </c:pt>
                <c:pt idx="80">
                  <c:v>34.56</c:v>
                </c:pt>
                <c:pt idx="81">
                  <c:v>34.991999999999997</c:v>
                </c:pt>
                <c:pt idx="82">
                  <c:v>35.423999999999999</c:v>
                </c:pt>
                <c:pt idx="83">
                  <c:v>35.856000000000002</c:v>
                </c:pt>
                <c:pt idx="84">
                  <c:v>36.287999999999997</c:v>
                </c:pt>
                <c:pt idx="85">
                  <c:v>36.72</c:v>
                </c:pt>
                <c:pt idx="86">
                  <c:v>37.152000000000001</c:v>
                </c:pt>
                <c:pt idx="87">
                  <c:v>37.584000000000003</c:v>
                </c:pt>
                <c:pt idx="88">
                  <c:v>38.015999999999998</c:v>
                </c:pt>
                <c:pt idx="89">
                  <c:v>38.448</c:v>
                </c:pt>
                <c:pt idx="90">
                  <c:v>38.880000000000003</c:v>
                </c:pt>
                <c:pt idx="91">
                  <c:v>39.311999999999998</c:v>
                </c:pt>
                <c:pt idx="92">
                  <c:v>39.744</c:v>
                </c:pt>
                <c:pt idx="93">
                  <c:v>40.176000000000002</c:v>
                </c:pt>
                <c:pt idx="94">
                  <c:v>40.607999999999997</c:v>
                </c:pt>
                <c:pt idx="95">
                  <c:v>41.04</c:v>
                </c:pt>
                <c:pt idx="96">
                  <c:v>41.472000000000001</c:v>
                </c:pt>
                <c:pt idx="97">
                  <c:v>41.904000000000003</c:v>
                </c:pt>
                <c:pt idx="98">
                  <c:v>42.335999999999999</c:v>
                </c:pt>
                <c:pt idx="99">
                  <c:v>42.768000000000001</c:v>
                </c:pt>
                <c:pt idx="100">
                  <c:v>43.2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C-448C-AAF7-2371DF9A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095728"/>
        <c:axId val="1"/>
      </c:scatterChart>
      <c:valAx>
        <c:axId val="637095728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Elapsed Day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Error econds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827703489726502E-3"/>
              <c:y val="2.9202820235705831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crossAx val="637095728"/>
        <c:crosses val="autoZero"/>
        <c:crossBetween val="midCat"/>
        <c:majorUnit val="60"/>
        <c:min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9951881014874"/>
          <c:y val="1.2394047620380278E-2"/>
          <c:w val="0.78133114610673671"/>
          <c:h val="0.8757975763625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CalcSheet!$F$5</c:f>
              <c:strCache>
                <c:ptCount val="1"/>
                <c:pt idx="0">
                  <c:v>PPM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CalcSheet!$E$6:$E$316</c:f>
              <c:numCache>
                <c:formatCode>General</c:formatCode>
                <c:ptCount val="311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</c:numCache>
            </c:numRef>
          </c:xVal>
          <c:yVal>
            <c:numRef>
              <c:f>CalcSheet!$F$6:$F$316</c:f>
              <c:numCache>
                <c:formatCode>General</c:formatCode>
                <c:ptCount val="311"/>
                <c:pt idx="0">
                  <c:v>-1134</c:v>
                </c:pt>
                <c:pt idx="1">
                  <c:v>-1121.4350000000002</c:v>
                </c:pt>
                <c:pt idx="2">
                  <c:v>-1108.94</c:v>
                </c:pt>
                <c:pt idx="3">
                  <c:v>-1096.5150000000001</c:v>
                </c:pt>
                <c:pt idx="4">
                  <c:v>-1084.1600000000001</c:v>
                </c:pt>
                <c:pt idx="5">
                  <c:v>-1071.875</c:v>
                </c:pt>
                <c:pt idx="6">
                  <c:v>-1059.6600000000001</c:v>
                </c:pt>
                <c:pt idx="7">
                  <c:v>-1047.5150000000001</c:v>
                </c:pt>
                <c:pt idx="8">
                  <c:v>-1035.44</c:v>
                </c:pt>
                <c:pt idx="9">
                  <c:v>-1023.4350000000001</c:v>
                </c:pt>
                <c:pt idx="10">
                  <c:v>-1011.5000000000001</c:v>
                </c:pt>
                <c:pt idx="11">
                  <c:v>-999.6350000000001</c:v>
                </c:pt>
                <c:pt idx="12">
                  <c:v>-987.84000000000015</c:v>
                </c:pt>
                <c:pt idx="13">
                  <c:v>-976.11500000000012</c:v>
                </c:pt>
                <c:pt idx="14">
                  <c:v>-964.46</c:v>
                </c:pt>
                <c:pt idx="15">
                  <c:v>-952.87500000000011</c:v>
                </c:pt>
                <c:pt idx="16">
                  <c:v>-941.36000000000013</c:v>
                </c:pt>
                <c:pt idx="17">
                  <c:v>-929.91500000000008</c:v>
                </c:pt>
                <c:pt idx="18">
                  <c:v>-918.54000000000008</c:v>
                </c:pt>
                <c:pt idx="19">
                  <c:v>-907.23500000000013</c:v>
                </c:pt>
                <c:pt idx="20">
                  <c:v>-896.00000000000011</c:v>
                </c:pt>
                <c:pt idx="21">
                  <c:v>-884.83500000000004</c:v>
                </c:pt>
                <c:pt idx="22">
                  <c:v>-873.74000000000012</c:v>
                </c:pt>
                <c:pt idx="23">
                  <c:v>-862.71500000000003</c:v>
                </c:pt>
                <c:pt idx="24">
                  <c:v>-851.7600000000001</c:v>
                </c:pt>
                <c:pt idx="25">
                  <c:v>-840.87500000000011</c:v>
                </c:pt>
                <c:pt idx="26">
                  <c:v>-830.06000000000006</c:v>
                </c:pt>
                <c:pt idx="27">
                  <c:v>-819.31500000000005</c:v>
                </c:pt>
                <c:pt idx="28">
                  <c:v>-808.6400000000001</c:v>
                </c:pt>
                <c:pt idx="29">
                  <c:v>-798.03500000000008</c:v>
                </c:pt>
                <c:pt idx="30">
                  <c:v>-787.50000000000011</c:v>
                </c:pt>
                <c:pt idx="31">
                  <c:v>-777.03500000000008</c:v>
                </c:pt>
                <c:pt idx="32">
                  <c:v>-766.6400000000001</c:v>
                </c:pt>
                <c:pt idx="33">
                  <c:v>-756.31500000000005</c:v>
                </c:pt>
                <c:pt idx="34">
                  <c:v>-746.06000000000006</c:v>
                </c:pt>
                <c:pt idx="35">
                  <c:v>-735.87500000000011</c:v>
                </c:pt>
                <c:pt idx="36">
                  <c:v>-725.7600000000001</c:v>
                </c:pt>
                <c:pt idx="37">
                  <c:v>-715.71500000000003</c:v>
                </c:pt>
                <c:pt idx="38">
                  <c:v>-705.74000000000012</c:v>
                </c:pt>
                <c:pt idx="39">
                  <c:v>-695.83500000000004</c:v>
                </c:pt>
                <c:pt idx="40">
                  <c:v>-686.00000000000011</c:v>
                </c:pt>
                <c:pt idx="41">
                  <c:v>-676.23500000000001</c:v>
                </c:pt>
                <c:pt idx="42">
                  <c:v>-666.54000000000008</c:v>
                </c:pt>
                <c:pt idx="43">
                  <c:v>-656.91500000000008</c:v>
                </c:pt>
                <c:pt idx="44">
                  <c:v>-647.36</c:v>
                </c:pt>
                <c:pt idx="45">
                  <c:v>-637.87500000000011</c:v>
                </c:pt>
                <c:pt idx="46">
                  <c:v>-628.46</c:v>
                </c:pt>
                <c:pt idx="47">
                  <c:v>-619.11500000000001</c:v>
                </c:pt>
                <c:pt idx="48">
                  <c:v>-609.84</c:v>
                </c:pt>
                <c:pt idx="49">
                  <c:v>-600.6350000000001</c:v>
                </c:pt>
                <c:pt idx="50">
                  <c:v>-591.5</c:v>
                </c:pt>
                <c:pt idx="51">
                  <c:v>-582.43500000000006</c:v>
                </c:pt>
                <c:pt idx="52">
                  <c:v>-573.44000000000005</c:v>
                </c:pt>
                <c:pt idx="53">
                  <c:v>-564.5150000000001</c:v>
                </c:pt>
                <c:pt idx="54">
                  <c:v>-555.66000000000008</c:v>
                </c:pt>
                <c:pt idx="55">
                  <c:v>-546.875</c:v>
                </c:pt>
                <c:pt idx="56">
                  <c:v>-538.16000000000008</c:v>
                </c:pt>
                <c:pt idx="57">
                  <c:v>-529.5150000000001</c:v>
                </c:pt>
                <c:pt idx="58">
                  <c:v>-520.94000000000005</c:v>
                </c:pt>
                <c:pt idx="59">
                  <c:v>-512.43500000000006</c:v>
                </c:pt>
                <c:pt idx="60">
                  <c:v>-504.00000000000006</c:v>
                </c:pt>
                <c:pt idx="61">
                  <c:v>-495.63500000000005</c:v>
                </c:pt>
                <c:pt idx="62">
                  <c:v>-487.34000000000003</c:v>
                </c:pt>
                <c:pt idx="63">
                  <c:v>-479.11500000000007</c:v>
                </c:pt>
                <c:pt idx="64">
                  <c:v>-470.96000000000004</c:v>
                </c:pt>
                <c:pt idx="65">
                  <c:v>-462.87500000000006</c:v>
                </c:pt>
                <c:pt idx="66">
                  <c:v>-454.86000000000007</c:v>
                </c:pt>
                <c:pt idx="67">
                  <c:v>-446.91500000000002</c:v>
                </c:pt>
                <c:pt idx="68">
                  <c:v>-439.04</c:v>
                </c:pt>
                <c:pt idx="69">
                  <c:v>-431.23500000000001</c:v>
                </c:pt>
                <c:pt idx="70">
                  <c:v>-423.50000000000006</c:v>
                </c:pt>
                <c:pt idx="71">
                  <c:v>-415.83500000000004</c:v>
                </c:pt>
                <c:pt idx="72">
                  <c:v>-408.24000000000007</c:v>
                </c:pt>
                <c:pt idx="73">
                  <c:v>-400.71500000000003</c:v>
                </c:pt>
                <c:pt idx="74">
                  <c:v>-393.26000000000005</c:v>
                </c:pt>
                <c:pt idx="75">
                  <c:v>-385.87500000000006</c:v>
                </c:pt>
                <c:pt idx="76">
                  <c:v>-378.56000000000006</c:v>
                </c:pt>
                <c:pt idx="77">
                  <c:v>-371.31500000000005</c:v>
                </c:pt>
                <c:pt idx="78">
                  <c:v>-364.14000000000004</c:v>
                </c:pt>
                <c:pt idx="79">
                  <c:v>-357.03500000000003</c:v>
                </c:pt>
                <c:pt idx="80">
                  <c:v>-350.00000000000006</c:v>
                </c:pt>
                <c:pt idx="81">
                  <c:v>-343.03500000000003</c:v>
                </c:pt>
                <c:pt idx="82">
                  <c:v>-336.14000000000004</c:v>
                </c:pt>
                <c:pt idx="83">
                  <c:v>-329.31500000000005</c:v>
                </c:pt>
                <c:pt idx="84">
                  <c:v>-322.56000000000006</c:v>
                </c:pt>
                <c:pt idx="85">
                  <c:v>-315.87500000000006</c:v>
                </c:pt>
                <c:pt idx="86">
                  <c:v>-309.26000000000005</c:v>
                </c:pt>
                <c:pt idx="87">
                  <c:v>-302.71500000000003</c:v>
                </c:pt>
                <c:pt idx="88">
                  <c:v>-296.24</c:v>
                </c:pt>
                <c:pt idx="89">
                  <c:v>-289.83500000000004</c:v>
                </c:pt>
                <c:pt idx="90">
                  <c:v>-283.5</c:v>
                </c:pt>
                <c:pt idx="91">
                  <c:v>-277.23500000000001</c:v>
                </c:pt>
                <c:pt idx="92">
                  <c:v>-271.04000000000002</c:v>
                </c:pt>
                <c:pt idx="93">
                  <c:v>-264.91500000000002</c:v>
                </c:pt>
                <c:pt idx="94">
                  <c:v>-258.86</c:v>
                </c:pt>
                <c:pt idx="95">
                  <c:v>-252.87500000000003</c:v>
                </c:pt>
                <c:pt idx="96">
                  <c:v>-246.96000000000004</c:v>
                </c:pt>
                <c:pt idx="97">
                  <c:v>-241.11500000000001</c:v>
                </c:pt>
                <c:pt idx="98">
                  <c:v>-235.34000000000003</c:v>
                </c:pt>
                <c:pt idx="99">
                  <c:v>-229.63500000000002</c:v>
                </c:pt>
                <c:pt idx="100">
                  <c:v>-224.00000000000003</c:v>
                </c:pt>
                <c:pt idx="101">
                  <c:v>-218.43500000000003</c:v>
                </c:pt>
                <c:pt idx="102">
                  <c:v>-212.94000000000003</c:v>
                </c:pt>
                <c:pt idx="103">
                  <c:v>-207.51500000000001</c:v>
                </c:pt>
                <c:pt idx="104">
                  <c:v>-202.16000000000003</c:v>
                </c:pt>
                <c:pt idx="105">
                  <c:v>-196.87500000000003</c:v>
                </c:pt>
                <c:pt idx="106">
                  <c:v>-191.66000000000003</c:v>
                </c:pt>
                <c:pt idx="107">
                  <c:v>-186.51500000000001</c:v>
                </c:pt>
                <c:pt idx="108">
                  <c:v>-181.44000000000003</c:v>
                </c:pt>
                <c:pt idx="109">
                  <c:v>-176.43500000000003</c:v>
                </c:pt>
                <c:pt idx="110">
                  <c:v>-171.50000000000003</c:v>
                </c:pt>
                <c:pt idx="111">
                  <c:v>-166.63500000000002</c:v>
                </c:pt>
                <c:pt idx="112">
                  <c:v>-161.84</c:v>
                </c:pt>
                <c:pt idx="113">
                  <c:v>-157.11500000000001</c:v>
                </c:pt>
                <c:pt idx="114">
                  <c:v>-152.46</c:v>
                </c:pt>
                <c:pt idx="115">
                  <c:v>-147.875</c:v>
                </c:pt>
                <c:pt idx="116">
                  <c:v>-143.36000000000001</c:v>
                </c:pt>
                <c:pt idx="117">
                  <c:v>-138.91500000000002</c:v>
                </c:pt>
                <c:pt idx="118">
                  <c:v>-134.54000000000002</c:v>
                </c:pt>
                <c:pt idx="119">
                  <c:v>-130.23500000000001</c:v>
                </c:pt>
                <c:pt idx="120">
                  <c:v>-126.00000000000001</c:v>
                </c:pt>
                <c:pt idx="121">
                  <c:v>-121.83500000000001</c:v>
                </c:pt>
                <c:pt idx="122">
                  <c:v>-117.74000000000001</c:v>
                </c:pt>
                <c:pt idx="123">
                  <c:v>-113.71500000000002</c:v>
                </c:pt>
                <c:pt idx="124">
                  <c:v>-109.76</c:v>
                </c:pt>
                <c:pt idx="125">
                  <c:v>-105.87500000000001</c:v>
                </c:pt>
                <c:pt idx="126">
                  <c:v>-102.06000000000002</c:v>
                </c:pt>
                <c:pt idx="127">
                  <c:v>-98.315000000000012</c:v>
                </c:pt>
                <c:pt idx="128">
                  <c:v>-94.640000000000015</c:v>
                </c:pt>
                <c:pt idx="129">
                  <c:v>-91.035000000000011</c:v>
                </c:pt>
                <c:pt idx="130">
                  <c:v>-87.500000000000014</c:v>
                </c:pt>
                <c:pt idx="131">
                  <c:v>-84.035000000000011</c:v>
                </c:pt>
                <c:pt idx="132">
                  <c:v>-80.640000000000015</c:v>
                </c:pt>
                <c:pt idx="133">
                  <c:v>-77.315000000000012</c:v>
                </c:pt>
                <c:pt idx="134">
                  <c:v>-74.06</c:v>
                </c:pt>
                <c:pt idx="135">
                  <c:v>-70.875</c:v>
                </c:pt>
                <c:pt idx="136">
                  <c:v>-67.760000000000005</c:v>
                </c:pt>
                <c:pt idx="137">
                  <c:v>-64.715000000000003</c:v>
                </c:pt>
                <c:pt idx="138">
                  <c:v>-61.740000000000009</c:v>
                </c:pt>
                <c:pt idx="139">
                  <c:v>-58.835000000000008</c:v>
                </c:pt>
                <c:pt idx="140">
                  <c:v>-56.000000000000007</c:v>
                </c:pt>
                <c:pt idx="141">
                  <c:v>-53.235000000000007</c:v>
                </c:pt>
                <c:pt idx="142">
                  <c:v>-50.540000000000006</c:v>
                </c:pt>
                <c:pt idx="143">
                  <c:v>-47.915000000000006</c:v>
                </c:pt>
                <c:pt idx="144">
                  <c:v>-45.360000000000007</c:v>
                </c:pt>
                <c:pt idx="145">
                  <c:v>-42.875000000000007</c:v>
                </c:pt>
                <c:pt idx="146">
                  <c:v>-40.46</c:v>
                </c:pt>
                <c:pt idx="147">
                  <c:v>-38.115000000000002</c:v>
                </c:pt>
                <c:pt idx="148">
                  <c:v>-35.840000000000003</c:v>
                </c:pt>
                <c:pt idx="149">
                  <c:v>-33.635000000000005</c:v>
                </c:pt>
                <c:pt idx="150">
                  <c:v>-31.500000000000004</c:v>
                </c:pt>
                <c:pt idx="151">
                  <c:v>-29.435000000000002</c:v>
                </c:pt>
                <c:pt idx="152">
                  <c:v>-27.44</c:v>
                </c:pt>
                <c:pt idx="153">
                  <c:v>-25.515000000000004</c:v>
                </c:pt>
                <c:pt idx="154">
                  <c:v>-23.660000000000004</c:v>
                </c:pt>
                <c:pt idx="155">
                  <c:v>-21.875000000000004</c:v>
                </c:pt>
                <c:pt idx="156">
                  <c:v>-20.160000000000004</c:v>
                </c:pt>
                <c:pt idx="157">
                  <c:v>-18.515000000000001</c:v>
                </c:pt>
                <c:pt idx="158">
                  <c:v>-16.940000000000001</c:v>
                </c:pt>
                <c:pt idx="159">
                  <c:v>-15.435000000000002</c:v>
                </c:pt>
                <c:pt idx="160">
                  <c:v>-14.000000000000002</c:v>
                </c:pt>
                <c:pt idx="161">
                  <c:v>-12.635000000000002</c:v>
                </c:pt>
                <c:pt idx="162">
                  <c:v>-11.340000000000002</c:v>
                </c:pt>
                <c:pt idx="163">
                  <c:v>-10.115</c:v>
                </c:pt>
                <c:pt idx="164">
                  <c:v>-8.9600000000000009</c:v>
                </c:pt>
                <c:pt idx="165">
                  <c:v>-7.8750000000000009</c:v>
                </c:pt>
                <c:pt idx="166">
                  <c:v>-6.86</c:v>
                </c:pt>
                <c:pt idx="167">
                  <c:v>-5.9150000000000009</c:v>
                </c:pt>
                <c:pt idx="168">
                  <c:v>-5.0400000000000009</c:v>
                </c:pt>
                <c:pt idx="169">
                  <c:v>-4.2350000000000003</c:v>
                </c:pt>
                <c:pt idx="170">
                  <c:v>-3.5000000000000004</c:v>
                </c:pt>
                <c:pt idx="171">
                  <c:v>-2.8350000000000004</c:v>
                </c:pt>
                <c:pt idx="172">
                  <c:v>-2.2400000000000002</c:v>
                </c:pt>
                <c:pt idx="173">
                  <c:v>-1.7150000000000001</c:v>
                </c:pt>
                <c:pt idx="174">
                  <c:v>-1.2600000000000002</c:v>
                </c:pt>
                <c:pt idx="175">
                  <c:v>-0.87500000000000011</c:v>
                </c:pt>
                <c:pt idx="176">
                  <c:v>-0.56000000000000005</c:v>
                </c:pt>
                <c:pt idx="177">
                  <c:v>-0.31500000000000006</c:v>
                </c:pt>
                <c:pt idx="178">
                  <c:v>-0.14000000000000001</c:v>
                </c:pt>
                <c:pt idx="179">
                  <c:v>-3.5000000000000003E-2</c:v>
                </c:pt>
                <c:pt idx="180">
                  <c:v>0</c:v>
                </c:pt>
                <c:pt idx="181">
                  <c:v>-3.5000000000000003E-2</c:v>
                </c:pt>
                <c:pt idx="182">
                  <c:v>-0.14000000000000001</c:v>
                </c:pt>
                <c:pt idx="183">
                  <c:v>-0.31500000000000006</c:v>
                </c:pt>
                <c:pt idx="184">
                  <c:v>-0.56000000000000005</c:v>
                </c:pt>
                <c:pt idx="185">
                  <c:v>-0.87500000000000011</c:v>
                </c:pt>
                <c:pt idx="186">
                  <c:v>-1.2600000000000002</c:v>
                </c:pt>
                <c:pt idx="187">
                  <c:v>-1.7150000000000001</c:v>
                </c:pt>
                <c:pt idx="188">
                  <c:v>-2.2400000000000002</c:v>
                </c:pt>
                <c:pt idx="189">
                  <c:v>-2.8350000000000004</c:v>
                </c:pt>
                <c:pt idx="190">
                  <c:v>-3.5000000000000004</c:v>
                </c:pt>
                <c:pt idx="191">
                  <c:v>-4.2350000000000003</c:v>
                </c:pt>
                <c:pt idx="192">
                  <c:v>-5.0400000000000009</c:v>
                </c:pt>
                <c:pt idx="193">
                  <c:v>-5.9150000000000009</c:v>
                </c:pt>
                <c:pt idx="194">
                  <c:v>-6.86</c:v>
                </c:pt>
                <c:pt idx="195">
                  <c:v>-7.8750000000000009</c:v>
                </c:pt>
                <c:pt idx="196">
                  <c:v>-8.9600000000000009</c:v>
                </c:pt>
                <c:pt idx="197">
                  <c:v>-10.115</c:v>
                </c:pt>
                <c:pt idx="198">
                  <c:v>-11.340000000000002</c:v>
                </c:pt>
                <c:pt idx="199">
                  <c:v>-12.635000000000002</c:v>
                </c:pt>
                <c:pt idx="200">
                  <c:v>-14.000000000000002</c:v>
                </c:pt>
                <c:pt idx="201">
                  <c:v>-15.435000000000002</c:v>
                </c:pt>
                <c:pt idx="202">
                  <c:v>-16.940000000000001</c:v>
                </c:pt>
                <c:pt idx="203">
                  <c:v>-18.515000000000001</c:v>
                </c:pt>
                <c:pt idx="204">
                  <c:v>-20.160000000000004</c:v>
                </c:pt>
                <c:pt idx="205">
                  <c:v>-21.875000000000004</c:v>
                </c:pt>
                <c:pt idx="206">
                  <c:v>-23.660000000000004</c:v>
                </c:pt>
                <c:pt idx="207">
                  <c:v>-25.515000000000004</c:v>
                </c:pt>
                <c:pt idx="208">
                  <c:v>-27.44</c:v>
                </c:pt>
                <c:pt idx="209">
                  <c:v>-29.435000000000002</c:v>
                </c:pt>
                <c:pt idx="210">
                  <c:v>-31.500000000000004</c:v>
                </c:pt>
                <c:pt idx="211">
                  <c:v>-33.635000000000005</c:v>
                </c:pt>
                <c:pt idx="212">
                  <c:v>-35.840000000000003</c:v>
                </c:pt>
                <c:pt idx="213">
                  <c:v>-38.115000000000002</c:v>
                </c:pt>
                <c:pt idx="214">
                  <c:v>-40.46</c:v>
                </c:pt>
                <c:pt idx="215">
                  <c:v>-42.875000000000007</c:v>
                </c:pt>
                <c:pt idx="216">
                  <c:v>-45.360000000000007</c:v>
                </c:pt>
                <c:pt idx="217">
                  <c:v>-47.915000000000006</c:v>
                </c:pt>
                <c:pt idx="218">
                  <c:v>-50.540000000000006</c:v>
                </c:pt>
                <c:pt idx="219">
                  <c:v>-53.235000000000007</c:v>
                </c:pt>
                <c:pt idx="220">
                  <c:v>-56.000000000000007</c:v>
                </c:pt>
                <c:pt idx="221">
                  <c:v>-58.835000000000008</c:v>
                </c:pt>
                <c:pt idx="222">
                  <c:v>-61.740000000000009</c:v>
                </c:pt>
                <c:pt idx="223">
                  <c:v>-64.715000000000003</c:v>
                </c:pt>
                <c:pt idx="224">
                  <c:v>-67.760000000000005</c:v>
                </c:pt>
                <c:pt idx="225">
                  <c:v>-70.875</c:v>
                </c:pt>
                <c:pt idx="226">
                  <c:v>-74.06</c:v>
                </c:pt>
                <c:pt idx="227">
                  <c:v>-77.315000000000012</c:v>
                </c:pt>
                <c:pt idx="228">
                  <c:v>-80.640000000000015</c:v>
                </c:pt>
                <c:pt idx="229">
                  <c:v>-84.035000000000011</c:v>
                </c:pt>
                <c:pt idx="230">
                  <c:v>-87.500000000000014</c:v>
                </c:pt>
                <c:pt idx="231">
                  <c:v>-91.035000000000011</c:v>
                </c:pt>
                <c:pt idx="232">
                  <c:v>-94.640000000000015</c:v>
                </c:pt>
                <c:pt idx="233">
                  <c:v>-98.315000000000012</c:v>
                </c:pt>
                <c:pt idx="234">
                  <c:v>-102.06000000000002</c:v>
                </c:pt>
                <c:pt idx="235">
                  <c:v>-105.87500000000001</c:v>
                </c:pt>
                <c:pt idx="236">
                  <c:v>-109.76</c:v>
                </c:pt>
                <c:pt idx="237">
                  <c:v>-113.71500000000002</c:v>
                </c:pt>
                <c:pt idx="238">
                  <c:v>-117.74000000000001</c:v>
                </c:pt>
                <c:pt idx="239">
                  <c:v>-121.83500000000001</c:v>
                </c:pt>
                <c:pt idx="240">
                  <c:v>-126.00000000000001</c:v>
                </c:pt>
                <c:pt idx="241">
                  <c:v>-130.23500000000001</c:v>
                </c:pt>
                <c:pt idx="242">
                  <c:v>-134.54000000000002</c:v>
                </c:pt>
                <c:pt idx="243">
                  <c:v>-138.91500000000002</c:v>
                </c:pt>
                <c:pt idx="244">
                  <c:v>-143.36000000000001</c:v>
                </c:pt>
                <c:pt idx="245">
                  <c:v>-147.875</c:v>
                </c:pt>
                <c:pt idx="246">
                  <c:v>-152.46</c:v>
                </c:pt>
                <c:pt idx="247">
                  <c:v>-157.11500000000001</c:v>
                </c:pt>
                <c:pt idx="248">
                  <c:v>-161.84</c:v>
                </c:pt>
                <c:pt idx="249">
                  <c:v>-166.63500000000002</c:v>
                </c:pt>
                <c:pt idx="250">
                  <c:v>-171.50000000000003</c:v>
                </c:pt>
                <c:pt idx="251">
                  <c:v>-176.43500000000003</c:v>
                </c:pt>
                <c:pt idx="252">
                  <c:v>-181.44000000000003</c:v>
                </c:pt>
                <c:pt idx="253">
                  <c:v>-186.51500000000001</c:v>
                </c:pt>
                <c:pt idx="254">
                  <c:v>-191.66000000000003</c:v>
                </c:pt>
                <c:pt idx="255">
                  <c:v>-196.87500000000003</c:v>
                </c:pt>
                <c:pt idx="256">
                  <c:v>-202.16000000000003</c:v>
                </c:pt>
                <c:pt idx="257">
                  <c:v>-207.51500000000001</c:v>
                </c:pt>
                <c:pt idx="258">
                  <c:v>-212.94000000000003</c:v>
                </c:pt>
                <c:pt idx="259">
                  <c:v>-218.43500000000003</c:v>
                </c:pt>
                <c:pt idx="260">
                  <c:v>-224.00000000000003</c:v>
                </c:pt>
                <c:pt idx="261">
                  <c:v>-229.63500000000002</c:v>
                </c:pt>
                <c:pt idx="262">
                  <c:v>-235.34000000000003</c:v>
                </c:pt>
                <c:pt idx="263">
                  <c:v>-241.11500000000001</c:v>
                </c:pt>
                <c:pt idx="264">
                  <c:v>-246.96000000000004</c:v>
                </c:pt>
                <c:pt idx="265">
                  <c:v>-252.87500000000003</c:v>
                </c:pt>
                <c:pt idx="266">
                  <c:v>-258.86</c:v>
                </c:pt>
                <c:pt idx="267">
                  <c:v>-264.91500000000002</c:v>
                </c:pt>
                <c:pt idx="268">
                  <c:v>-271.04000000000002</c:v>
                </c:pt>
                <c:pt idx="269">
                  <c:v>-277.23500000000001</c:v>
                </c:pt>
                <c:pt idx="270">
                  <c:v>-283.5</c:v>
                </c:pt>
                <c:pt idx="271">
                  <c:v>-289.83500000000004</c:v>
                </c:pt>
                <c:pt idx="272">
                  <c:v>-296.24</c:v>
                </c:pt>
                <c:pt idx="273">
                  <c:v>-302.71500000000003</c:v>
                </c:pt>
                <c:pt idx="274">
                  <c:v>-309.26000000000005</c:v>
                </c:pt>
                <c:pt idx="275">
                  <c:v>-315.87500000000006</c:v>
                </c:pt>
                <c:pt idx="276">
                  <c:v>-322.56000000000006</c:v>
                </c:pt>
                <c:pt idx="277">
                  <c:v>-329.31500000000005</c:v>
                </c:pt>
                <c:pt idx="278">
                  <c:v>-336.14000000000004</c:v>
                </c:pt>
                <c:pt idx="279">
                  <c:v>-343.03500000000003</c:v>
                </c:pt>
                <c:pt idx="280">
                  <c:v>-350.00000000000006</c:v>
                </c:pt>
                <c:pt idx="281">
                  <c:v>-357.03500000000003</c:v>
                </c:pt>
                <c:pt idx="282">
                  <c:v>-364.14000000000004</c:v>
                </c:pt>
                <c:pt idx="283">
                  <c:v>-371.31500000000005</c:v>
                </c:pt>
                <c:pt idx="284">
                  <c:v>-378.56000000000006</c:v>
                </c:pt>
                <c:pt idx="285">
                  <c:v>-385.87500000000006</c:v>
                </c:pt>
                <c:pt idx="286">
                  <c:v>-393.26000000000005</c:v>
                </c:pt>
                <c:pt idx="287">
                  <c:v>-400.71500000000003</c:v>
                </c:pt>
                <c:pt idx="288">
                  <c:v>-408.24000000000007</c:v>
                </c:pt>
                <c:pt idx="289">
                  <c:v>-415.83500000000004</c:v>
                </c:pt>
                <c:pt idx="290">
                  <c:v>-423.50000000000006</c:v>
                </c:pt>
                <c:pt idx="291">
                  <c:v>-431.23500000000001</c:v>
                </c:pt>
                <c:pt idx="292">
                  <c:v>-439.04</c:v>
                </c:pt>
                <c:pt idx="293">
                  <c:v>-446.91500000000002</c:v>
                </c:pt>
                <c:pt idx="294">
                  <c:v>-454.86000000000007</c:v>
                </c:pt>
                <c:pt idx="295">
                  <c:v>-462.87500000000006</c:v>
                </c:pt>
                <c:pt idx="296">
                  <c:v>-470.96000000000004</c:v>
                </c:pt>
                <c:pt idx="297">
                  <c:v>-479.11500000000007</c:v>
                </c:pt>
                <c:pt idx="298">
                  <c:v>-487.34000000000003</c:v>
                </c:pt>
                <c:pt idx="299">
                  <c:v>-495.63500000000005</c:v>
                </c:pt>
                <c:pt idx="300">
                  <c:v>-504.00000000000006</c:v>
                </c:pt>
                <c:pt idx="301">
                  <c:v>-512.43500000000006</c:v>
                </c:pt>
                <c:pt idx="302">
                  <c:v>-520.94000000000005</c:v>
                </c:pt>
                <c:pt idx="303">
                  <c:v>-529.5150000000001</c:v>
                </c:pt>
                <c:pt idx="304">
                  <c:v>-538.16000000000008</c:v>
                </c:pt>
                <c:pt idx="305">
                  <c:v>-546.875</c:v>
                </c:pt>
                <c:pt idx="306">
                  <c:v>-555.66000000000008</c:v>
                </c:pt>
                <c:pt idx="307">
                  <c:v>-564.5150000000001</c:v>
                </c:pt>
                <c:pt idx="308">
                  <c:v>-573.44000000000005</c:v>
                </c:pt>
                <c:pt idx="309">
                  <c:v>-582.43500000000006</c:v>
                </c:pt>
                <c:pt idx="310">
                  <c:v>-591.5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A-4C9B-A32B-4E0F3A08CFC6}"/>
            </c:ext>
          </c:extLst>
        </c:ser>
        <c:ser>
          <c:idx val="1"/>
          <c:order val="1"/>
          <c:tx>
            <c:strRef>
              <c:f>CalcSheet!$G$5</c:f>
              <c:strCache>
                <c:ptCount val="1"/>
                <c:pt idx="0">
                  <c:v>PPMref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CalcSheet!$E$6:$E$411</c:f>
              <c:numCache>
                <c:formatCode>General</c:formatCode>
                <c:ptCount val="406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  <c:pt idx="311">
                  <c:v>-106</c:v>
                </c:pt>
                <c:pt idx="312">
                  <c:v>-107</c:v>
                </c:pt>
                <c:pt idx="313">
                  <c:v>-108</c:v>
                </c:pt>
                <c:pt idx="314">
                  <c:v>-109</c:v>
                </c:pt>
                <c:pt idx="315">
                  <c:v>-110</c:v>
                </c:pt>
                <c:pt idx="316">
                  <c:v>-111</c:v>
                </c:pt>
                <c:pt idx="317">
                  <c:v>-112</c:v>
                </c:pt>
                <c:pt idx="318">
                  <c:v>-113</c:v>
                </c:pt>
                <c:pt idx="319">
                  <c:v>-114</c:v>
                </c:pt>
                <c:pt idx="320">
                  <c:v>-115</c:v>
                </c:pt>
                <c:pt idx="321">
                  <c:v>-116</c:v>
                </c:pt>
                <c:pt idx="322">
                  <c:v>-117</c:v>
                </c:pt>
                <c:pt idx="323">
                  <c:v>-118</c:v>
                </c:pt>
                <c:pt idx="324">
                  <c:v>-119</c:v>
                </c:pt>
                <c:pt idx="325">
                  <c:v>-120</c:v>
                </c:pt>
                <c:pt idx="326">
                  <c:v>-121</c:v>
                </c:pt>
                <c:pt idx="327">
                  <c:v>-122</c:v>
                </c:pt>
                <c:pt idx="328">
                  <c:v>-123</c:v>
                </c:pt>
                <c:pt idx="329">
                  <c:v>-124</c:v>
                </c:pt>
                <c:pt idx="330">
                  <c:v>-125</c:v>
                </c:pt>
                <c:pt idx="331">
                  <c:v>-126</c:v>
                </c:pt>
                <c:pt idx="332">
                  <c:v>-127</c:v>
                </c:pt>
                <c:pt idx="333">
                  <c:v>-128</c:v>
                </c:pt>
                <c:pt idx="334">
                  <c:v>-129</c:v>
                </c:pt>
                <c:pt idx="335">
                  <c:v>-130</c:v>
                </c:pt>
                <c:pt idx="336">
                  <c:v>-131</c:v>
                </c:pt>
                <c:pt idx="337">
                  <c:v>-132</c:v>
                </c:pt>
                <c:pt idx="338">
                  <c:v>-133</c:v>
                </c:pt>
                <c:pt idx="339">
                  <c:v>-134</c:v>
                </c:pt>
                <c:pt idx="340">
                  <c:v>-135</c:v>
                </c:pt>
                <c:pt idx="341">
                  <c:v>-136</c:v>
                </c:pt>
                <c:pt idx="342">
                  <c:v>-137</c:v>
                </c:pt>
                <c:pt idx="343">
                  <c:v>-138</c:v>
                </c:pt>
                <c:pt idx="344">
                  <c:v>-139</c:v>
                </c:pt>
                <c:pt idx="345">
                  <c:v>-140</c:v>
                </c:pt>
                <c:pt idx="346">
                  <c:v>-141</c:v>
                </c:pt>
                <c:pt idx="347">
                  <c:v>-142</c:v>
                </c:pt>
                <c:pt idx="348">
                  <c:v>-143</c:v>
                </c:pt>
                <c:pt idx="349">
                  <c:v>-144</c:v>
                </c:pt>
                <c:pt idx="350">
                  <c:v>-145</c:v>
                </c:pt>
                <c:pt idx="351">
                  <c:v>-146</c:v>
                </c:pt>
                <c:pt idx="352">
                  <c:v>-147</c:v>
                </c:pt>
                <c:pt idx="353">
                  <c:v>-148</c:v>
                </c:pt>
                <c:pt idx="354">
                  <c:v>-149</c:v>
                </c:pt>
                <c:pt idx="355">
                  <c:v>-150</c:v>
                </c:pt>
                <c:pt idx="356">
                  <c:v>-151</c:v>
                </c:pt>
                <c:pt idx="357">
                  <c:v>-152</c:v>
                </c:pt>
                <c:pt idx="358">
                  <c:v>-153</c:v>
                </c:pt>
                <c:pt idx="359">
                  <c:v>-154</c:v>
                </c:pt>
                <c:pt idx="360">
                  <c:v>-155</c:v>
                </c:pt>
                <c:pt idx="361">
                  <c:v>-156</c:v>
                </c:pt>
                <c:pt idx="362">
                  <c:v>-157</c:v>
                </c:pt>
                <c:pt idx="363">
                  <c:v>-158</c:v>
                </c:pt>
                <c:pt idx="364">
                  <c:v>-159</c:v>
                </c:pt>
                <c:pt idx="365">
                  <c:v>-160</c:v>
                </c:pt>
                <c:pt idx="366">
                  <c:v>-161</c:v>
                </c:pt>
                <c:pt idx="367">
                  <c:v>-162</c:v>
                </c:pt>
                <c:pt idx="368">
                  <c:v>-163</c:v>
                </c:pt>
                <c:pt idx="369">
                  <c:v>-164</c:v>
                </c:pt>
                <c:pt idx="370">
                  <c:v>-165</c:v>
                </c:pt>
                <c:pt idx="371">
                  <c:v>-166</c:v>
                </c:pt>
                <c:pt idx="372">
                  <c:v>-167</c:v>
                </c:pt>
                <c:pt idx="373">
                  <c:v>-168</c:v>
                </c:pt>
                <c:pt idx="374">
                  <c:v>-169</c:v>
                </c:pt>
                <c:pt idx="375">
                  <c:v>-170</c:v>
                </c:pt>
                <c:pt idx="376">
                  <c:v>-171</c:v>
                </c:pt>
                <c:pt idx="377">
                  <c:v>-172</c:v>
                </c:pt>
                <c:pt idx="378">
                  <c:v>-173</c:v>
                </c:pt>
                <c:pt idx="379">
                  <c:v>-174</c:v>
                </c:pt>
                <c:pt idx="380">
                  <c:v>-175</c:v>
                </c:pt>
                <c:pt idx="381">
                  <c:v>-176</c:v>
                </c:pt>
                <c:pt idx="382">
                  <c:v>-177</c:v>
                </c:pt>
                <c:pt idx="383">
                  <c:v>-178</c:v>
                </c:pt>
                <c:pt idx="384">
                  <c:v>-179</c:v>
                </c:pt>
                <c:pt idx="385">
                  <c:v>-180</c:v>
                </c:pt>
                <c:pt idx="386">
                  <c:v>-181</c:v>
                </c:pt>
                <c:pt idx="387">
                  <c:v>-182</c:v>
                </c:pt>
                <c:pt idx="388">
                  <c:v>-183</c:v>
                </c:pt>
                <c:pt idx="389">
                  <c:v>-184</c:v>
                </c:pt>
                <c:pt idx="390">
                  <c:v>-185</c:v>
                </c:pt>
                <c:pt idx="391">
                  <c:v>-186</c:v>
                </c:pt>
                <c:pt idx="392">
                  <c:v>-187</c:v>
                </c:pt>
                <c:pt idx="393">
                  <c:v>-188</c:v>
                </c:pt>
                <c:pt idx="394">
                  <c:v>-189</c:v>
                </c:pt>
                <c:pt idx="395">
                  <c:v>-190</c:v>
                </c:pt>
                <c:pt idx="396">
                  <c:v>-191</c:v>
                </c:pt>
                <c:pt idx="397">
                  <c:v>-192</c:v>
                </c:pt>
                <c:pt idx="398">
                  <c:v>-193</c:v>
                </c:pt>
                <c:pt idx="399">
                  <c:v>-194</c:v>
                </c:pt>
                <c:pt idx="400">
                  <c:v>-195</c:v>
                </c:pt>
                <c:pt idx="401">
                  <c:v>-196</c:v>
                </c:pt>
                <c:pt idx="402">
                  <c:v>-197</c:v>
                </c:pt>
                <c:pt idx="403">
                  <c:v>-198</c:v>
                </c:pt>
                <c:pt idx="404">
                  <c:v>-199</c:v>
                </c:pt>
                <c:pt idx="405">
                  <c:v>-200</c:v>
                </c:pt>
              </c:numCache>
            </c:numRef>
          </c:xVal>
          <c:yVal>
            <c:numRef>
              <c:f>CalcSheet!$G$6:$G$411</c:f>
              <c:numCache>
                <c:formatCode>0_ </c:formatCode>
                <c:ptCount val="4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A-4C9B-A32B-4E0F3A08CFC6}"/>
            </c:ext>
          </c:extLst>
        </c:ser>
        <c:ser>
          <c:idx val="2"/>
          <c:order val="2"/>
          <c:tx>
            <c:strRef>
              <c:f>CalcSheet!$H$60</c:f>
              <c:strCache>
                <c:ptCount val="1"/>
                <c:pt idx="0">
                  <c:v>Range</c:v>
                </c:pt>
              </c:strCache>
            </c:strRef>
          </c:tx>
          <c:marker>
            <c:symbol val="none"/>
          </c:marker>
          <c:xVal>
            <c:numRef>
              <c:f>CalcSheet!$I$61:$I$90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xVal>
          <c:yVal>
            <c:numRef>
              <c:f>CalcSheet!$H$61:$H$91</c:f>
              <c:numCache>
                <c:formatCode>General</c:formatCode>
                <c:ptCount val="31"/>
                <c:pt idx="0">
                  <c:v>200</c:v>
                </c:pt>
                <c:pt idx="1">
                  <c:v>150</c:v>
                </c:pt>
                <c:pt idx="2" formatCode="0_ ">
                  <c:v>100</c:v>
                </c:pt>
                <c:pt idx="3">
                  <c:v>50</c:v>
                </c:pt>
                <c:pt idx="4">
                  <c:v>0</c:v>
                </c:pt>
                <c:pt idx="5" formatCode="0_ ">
                  <c:v>-50</c:v>
                </c:pt>
                <c:pt idx="6">
                  <c:v>-100</c:v>
                </c:pt>
                <c:pt idx="7">
                  <c:v>-150</c:v>
                </c:pt>
                <c:pt idx="8" formatCode="0_ ">
                  <c:v>-200</c:v>
                </c:pt>
                <c:pt idx="9">
                  <c:v>-250</c:v>
                </c:pt>
                <c:pt idx="10">
                  <c:v>-300</c:v>
                </c:pt>
                <c:pt idx="11" formatCode="0_ ">
                  <c:v>-350</c:v>
                </c:pt>
                <c:pt idx="12">
                  <c:v>-400</c:v>
                </c:pt>
                <c:pt idx="13">
                  <c:v>-450</c:v>
                </c:pt>
                <c:pt idx="14" formatCode="0_ ">
                  <c:v>-500</c:v>
                </c:pt>
                <c:pt idx="15">
                  <c:v>-550</c:v>
                </c:pt>
                <c:pt idx="16">
                  <c:v>-600</c:v>
                </c:pt>
                <c:pt idx="17">
                  <c:v>-650</c:v>
                </c:pt>
                <c:pt idx="18" formatCode="0_ ">
                  <c:v>-700</c:v>
                </c:pt>
                <c:pt idx="19">
                  <c:v>-750</c:v>
                </c:pt>
                <c:pt idx="20">
                  <c:v>-800</c:v>
                </c:pt>
                <c:pt idx="21">
                  <c:v>-850</c:v>
                </c:pt>
                <c:pt idx="22" formatCode="0_ ">
                  <c:v>-900</c:v>
                </c:pt>
                <c:pt idx="23">
                  <c:v>-950</c:v>
                </c:pt>
                <c:pt idx="24">
                  <c:v>-1000</c:v>
                </c:pt>
                <c:pt idx="25">
                  <c:v>-1050</c:v>
                </c:pt>
                <c:pt idx="26" formatCode="0_ ">
                  <c:v>-1100</c:v>
                </c:pt>
                <c:pt idx="27">
                  <c:v>-1150</c:v>
                </c:pt>
                <c:pt idx="28">
                  <c:v>-1200</c:v>
                </c:pt>
                <c:pt idx="29">
                  <c:v>-1250</c:v>
                </c:pt>
                <c:pt idx="30" formatCode="0_ ">
                  <c:v>-1300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A-4C9B-A32B-4E0F3A08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096384"/>
        <c:axId val="1"/>
      </c:scatterChart>
      <c:valAx>
        <c:axId val="637096384"/>
        <c:scaling>
          <c:orientation val="minMax"/>
          <c:max val="200"/>
          <c:min val="-1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Temperature</a:t>
                </a:r>
              </a:p>
            </c:rich>
          </c:tx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0"/>
          <c:min val="-1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PPM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5.8333410078126195E-2"/>
              <c:y val="3.5766154230721159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crossAx val="63709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LOCK_ERROR!D30"/><Relationship Id="rId2" Type="http://schemas.openxmlformats.org/officeDocument/2006/relationships/hyperlink" Target="#CLOCK_ERROR!D4"/><Relationship Id="rId1" Type="http://schemas.openxmlformats.org/officeDocument/2006/relationships/image" Target="../media/image1.jpeg"/><Relationship Id="rId4" Type="http://schemas.openxmlformats.org/officeDocument/2006/relationships/hyperlink" Target="#CLOCK_ERROR!D1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106</xdr:col>
      <xdr:colOff>85725</xdr:colOff>
      <xdr:row>60</xdr:row>
      <xdr:rowOff>152400</xdr:rowOff>
    </xdr:to>
    <xdr:grpSp>
      <xdr:nvGrpSpPr>
        <xdr:cNvPr id="1079" name="グループ化 7"/>
        <xdr:cNvGrpSpPr>
          <a:grpSpLocks/>
        </xdr:cNvGrpSpPr>
      </xdr:nvGrpSpPr>
      <xdr:grpSpPr bwMode="auto">
        <a:xfrm>
          <a:off x="0" y="0"/>
          <a:ext cx="72780525" cy="10439400"/>
          <a:chOff x="19050" y="0"/>
          <a:chExt cx="72776914" cy="11582400"/>
        </a:xfrm>
      </xdr:grpSpPr>
      <xdr:sp macro="" textlink="">
        <xdr:nvSpPr>
          <xdr:cNvPr id="5" name="正方形/長方形 4"/>
          <xdr:cNvSpPr/>
        </xdr:nvSpPr>
        <xdr:spPr>
          <a:xfrm>
            <a:off x="19050" y="0"/>
            <a:ext cx="72776914" cy="115824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 fLocksText="0">
        <xdr:nvSpPr>
          <xdr:cNvPr id="2" name="テキスト ボックス 1">
            <a:hlinkClick xmlns:r="http://schemas.openxmlformats.org/officeDocument/2006/relationships" r:id="rId2"/>
          </xdr:cNvPr>
          <xdr:cNvSpPr txBox="1"/>
        </xdr:nvSpPr>
        <xdr:spPr>
          <a:xfrm>
            <a:off x="1200091" y="1416096"/>
            <a:ext cx="6076648" cy="1204739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任意温度環境の</a:t>
            </a:r>
            <a:endParaRPr kumimoji="1" lang="en-US" altLang="ja-JP" sz="140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時計誤差量を求めます。</a:t>
            </a:r>
          </a:p>
        </xdr:txBody>
      </xdr:sp>
      <xdr:sp macro="" textlink="" fLocksText="0">
        <xdr:nvSpPr>
          <xdr:cNvPr id="3" name="テキスト ボックス 2">
            <a:hlinkClick xmlns:r="http://schemas.openxmlformats.org/officeDocument/2006/relationships" r:id="rId3"/>
          </xdr:cNvPr>
          <xdr:cNvSpPr txBox="1"/>
        </xdr:nvSpPr>
        <xdr:spPr>
          <a:xfrm>
            <a:off x="1209616" y="4237721"/>
            <a:ext cx="6076648" cy="1215307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時計誤差量から</a:t>
            </a:r>
            <a:endParaRPr kumimoji="1" lang="en-US" altLang="ja-JP" sz="140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発振周波数の誤差を求めます。</a:t>
            </a:r>
          </a:p>
        </xdr:txBody>
      </xdr:sp>
      <xdr:sp macro="" textlink="" fLocksText="0">
        <xdr:nvSpPr>
          <xdr:cNvPr id="4" name="テキスト ボックス 3">
            <a:hlinkClick xmlns:r="http://schemas.openxmlformats.org/officeDocument/2006/relationships" r:id="rId4"/>
          </xdr:cNvPr>
          <xdr:cNvSpPr txBox="1"/>
        </xdr:nvSpPr>
        <xdr:spPr>
          <a:xfrm>
            <a:off x="1190567" y="2821625"/>
            <a:ext cx="6114747" cy="1225874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水晶発振周波数の誤差から</a:t>
            </a:r>
            <a:endParaRPr kumimoji="1" lang="en-US" altLang="ja-JP" sz="140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400" b="1">
                <a:solidFill>
                  <a:schemeClr val="bg1"/>
                </a:solidFill>
              </a:rPr>
              <a:t>時計誤差量を求めます。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190567" y="200790"/>
            <a:ext cx="6076648" cy="908838"/>
          </a:xfrm>
          <a:prstGeom prst="rect">
            <a:avLst/>
          </a:prstGeom>
          <a:gradFill flip="none" rotWithShape="1"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  <a:tileRect r="-100000" b="-10000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</a:rPr>
              <a:t>Seiko</a:t>
            </a:r>
            <a:r>
              <a:rPr kumimoji="1" lang="en-US" altLang="ja-JP" sz="2000" b="1" baseline="0">
                <a:solidFill>
                  <a:schemeClr val="bg1"/>
                </a:solidFill>
              </a:rPr>
              <a:t>  Epson Corporation     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Clock stability calculator  for  a Real Time Clock Ver 1.0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800">
                <a:solidFill>
                  <a:schemeClr val="bg1"/>
                </a:solidFill>
                <a:effectLst/>
              </a:rPr>
              <a:t>The function of these calculations was confirmed in Excel 2003.  OUT-20-5891</a:t>
            </a:r>
            <a:endParaRPr lang="ja-JP" altLang="ja-JP" sz="800">
              <a:solidFill>
                <a:schemeClr val="bg1"/>
              </a:solidFill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18</xdr:row>
      <xdr:rowOff>57150</xdr:rowOff>
    </xdr:from>
    <xdr:to>
      <xdr:col>8</xdr:col>
      <xdr:colOff>9525</xdr:colOff>
      <xdr:row>25</xdr:row>
      <xdr:rowOff>152400</xdr:rowOff>
    </xdr:to>
    <xdr:graphicFrame macro="">
      <xdr:nvGraphicFramePr>
        <xdr:cNvPr id="2076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</xdr:row>
      <xdr:rowOff>47625</xdr:rowOff>
    </xdr:from>
    <xdr:to>
      <xdr:col>2</xdr:col>
      <xdr:colOff>685800</xdr:colOff>
      <xdr:row>13</xdr:row>
      <xdr:rowOff>304800</xdr:rowOff>
    </xdr:to>
    <xdr:graphicFrame macro="">
      <xdr:nvGraphicFramePr>
        <xdr:cNvPr id="207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171450</xdr:colOff>
      <xdr:row>37</xdr:row>
      <xdr:rowOff>152400</xdr:rowOff>
    </xdr:to>
    <xdr:sp macro="" textlink="">
      <xdr:nvSpPr>
        <xdr:cNvPr id="2" name="正方形/長方形 1"/>
        <xdr:cNvSpPr/>
      </xdr:nvSpPr>
      <xdr:spPr>
        <a:xfrm>
          <a:off x="19050" y="0"/>
          <a:ext cx="8601075" cy="98964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0</xdr:rowOff>
    </xdr:from>
    <xdr:to>
      <xdr:col>9</xdr:col>
      <xdr:colOff>904875</xdr:colOff>
      <xdr:row>9</xdr:row>
      <xdr:rowOff>142875</xdr:rowOff>
    </xdr:to>
    <xdr:graphicFrame macro="">
      <xdr:nvGraphicFramePr>
        <xdr:cNvPr id="30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10</xdr:row>
      <xdr:rowOff>161925</xdr:rowOff>
    </xdr:from>
    <xdr:to>
      <xdr:col>9</xdr:col>
      <xdr:colOff>923925</xdr:colOff>
      <xdr:row>20</xdr:row>
      <xdr:rowOff>47625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B52"/>
  <sheetViews>
    <sheetView zoomScaleNormal="100" workbookViewId="0"/>
  </sheetViews>
  <sheetFormatPr defaultColWidth="9" defaultRowHeight="13.5" x14ac:dyDescent="0.15"/>
  <cols>
    <col min="1" max="16384" width="9" style="73"/>
  </cols>
  <sheetData>
    <row r="3" spans="2:2" x14ac:dyDescent="0.15">
      <c r="B3" s="73">
        <v>2013</v>
      </c>
    </row>
    <row r="4" spans="2:2" x14ac:dyDescent="0.15">
      <c r="B4" s="73" t="s">
        <v>45</v>
      </c>
    </row>
    <row r="5" spans="2:2" x14ac:dyDescent="0.15">
      <c r="B5" s="74" t="s">
        <v>44</v>
      </c>
    </row>
    <row r="6" spans="2:2" x14ac:dyDescent="0.15">
      <c r="B6" s="74">
        <v>0.38925925925925925</v>
      </c>
    </row>
    <row r="50" spans="2:2" x14ac:dyDescent="0.15">
      <c r="B50" s="73">
        <v>2</v>
      </c>
    </row>
    <row r="51" spans="2:2" x14ac:dyDescent="0.15">
      <c r="B51" s="73">
        <v>1</v>
      </c>
    </row>
    <row r="52" spans="2:2" x14ac:dyDescent="0.15">
      <c r="B52" s="73">
        <v>21</v>
      </c>
    </row>
  </sheetData>
  <sheetProtection password="CC41" sheet="1" objects="1" scenarios="1" selectLockedCells="1"/>
  <phoneticPr fontId="1"/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6"/>
  <sheetViews>
    <sheetView tabSelected="1" zoomScaleNormal="100" workbookViewId="0">
      <selection activeCell="D4" sqref="D4"/>
    </sheetView>
  </sheetViews>
  <sheetFormatPr defaultColWidth="9" defaultRowHeight="14.25" x14ac:dyDescent="0.15"/>
  <cols>
    <col min="1" max="1" width="5.125" style="1" customWidth="1"/>
    <col min="2" max="2" width="22.125" style="1" customWidth="1"/>
    <col min="3" max="3" width="10.625" style="1" customWidth="1"/>
    <col min="4" max="4" width="13.875" style="1" bestFit="1" customWidth="1"/>
    <col min="5" max="5" width="15.125" style="1" bestFit="1" customWidth="1"/>
    <col min="6" max="6" width="20.875" style="1" bestFit="1" customWidth="1"/>
    <col min="7" max="7" width="15.125" style="1" bestFit="1" customWidth="1"/>
    <col min="8" max="8" width="13.375" style="1" bestFit="1" customWidth="1"/>
    <col min="9" max="9" width="14" style="1" bestFit="1" customWidth="1"/>
    <col min="10" max="16384" width="9" style="1"/>
  </cols>
  <sheetData>
    <row r="1" spans="1:9" ht="21.75" customHeight="1" thickBot="1" x14ac:dyDescent="0.2">
      <c r="B1" s="2"/>
      <c r="C1" s="12"/>
      <c r="D1" s="84" t="s">
        <v>36</v>
      </c>
      <c r="E1" s="77"/>
      <c r="F1" s="78"/>
      <c r="G1" s="75"/>
      <c r="H1" s="71" t="s">
        <v>34</v>
      </c>
    </row>
    <row r="2" spans="1:9" s="6" customFormat="1" ht="39.75" customHeight="1" thickTop="1" thickBot="1" x14ac:dyDescent="0.35">
      <c r="A2" s="3"/>
      <c r="B2" s="85"/>
      <c r="C2" s="4"/>
      <c r="D2" s="108" t="s">
        <v>43</v>
      </c>
      <c r="E2" s="109"/>
      <c r="F2" s="109"/>
      <c r="G2" s="110"/>
      <c r="H2" s="111"/>
      <c r="I2" s="5"/>
    </row>
    <row r="3" spans="1:9" s="11" customFormat="1" ht="29.25" customHeight="1" thickTop="1" thickBot="1" x14ac:dyDescent="0.25">
      <c r="A3" s="7"/>
      <c r="B3" s="85"/>
      <c r="C3" s="8"/>
      <c r="D3" s="101" t="s">
        <v>31</v>
      </c>
      <c r="E3" s="102"/>
      <c r="F3" s="9"/>
      <c r="G3" s="10"/>
      <c r="H3" s="10"/>
    </row>
    <row r="4" spans="1:9" ht="29.25" customHeight="1" thickTop="1" thickBot="1" x14ac:dyDescent="0.25">
      <c r="A4" s="12"/>
      <c r="B4" s="85"/>
      <c r="C4" s="13"/>
      <c r="D4" s="88">
        <v>25</v>
      </c>
      <c r="E4" s="91" t="s">
        <v>56</v>
      </c>
      <c r="F4" s="14"/>
      <c r="G4" s="97">
        <f>B53</f>
        <v>0</v>
      </c>
      <c r="H4" s="80" t="s">
        <v>37</v>
      </c>
      <c r="I4" s="15"/>
    </row>
    <row r="5" spans="1:9" ht="20.25" thickTop="1" thickBot="1" x14ac:dyDescent="0.25">
      <c r="A5" s="12"/>
      <c r="B5" s="85"/>
      <c r="C5" s="16"/>
      <c r="D5" s="17"/>
      <c r="E5" s="92" t="s">
        <v>51</v>
      </c>
      <c r="F5" s="92" t="s">
        <v>52</v>
      </c>
      <c r="G5" s="92" t="s">
        <v>53</v>
      </c>
      <c r="H5" s="92" t="s">
        <v>54</v>
      </c>
      <c r="I5" s="18"/>
    </row>
    <row r="6" spans="1:9" ht="20.25" thickTop="1" thickBot="1" x14ac:dyDescent="0.2">
      <c r="A6" s="12"/>
      <c r="B6" s="86"/>
      <c r="C6" s="16"/>
      <c r="D6" s="93" t="s">
        <v>47</v>
      </c>
      <c r="E6" s="81">
        <f>ROUNDDOWN(B54/3600,0)</f>
        <v>0</v>
      </c>
      <c r="F6" s="81">
        <f>ROUNDDOWN(B55/(3600),0)</f>
        <v>0</v>
      </c>
      <c r="G6" s="81">
        <f>ROUNDDOWN(B56/(3600),0)</f>
        <v>0</v>
      </c>
      <c r="H6" s="81">
        <f>ROUNDDOWN(B57/(3600),0)</f>
        <v>0</v>
      </c>
      <c r="I6" s="18"/>
    </row>
    <row r="7" spans="1:9" ht="18.75" thickTop="1" thickBot="1" x14ac:dyDescent="0.2">
      <c r="B7" s="79" t="s">
        <v>39</v>
      </c>
      <c r="C7" s="19"/>
      <c r="D7" s="93" t="s">
        <v>48</v>
      </c>
      <c r="E7" s="81">
        <f>ROUNDDOWN(B54/60,0)</f>
        <v>0</v>
      </c>
      <c r="F7" s="81">
        <f>ROUNDDOWN((B55-(3600*F6))/60,0)</f>
        <v>0</v>
      </c>
      <c r="G7" s="81">
        <f>ROUNDDOWN((B56-(3600*G6))/60,0)</f>
        <v>0</v>
      </c>
      <c r="H7" s="81">
        <f>ROUNDDOWN((B57-(3600*H6))/60,0)</f>
        <v>0</v>
      </c>
      <c r="I7" s="18"/>
    </row>
    <row r="8" spans="1:9" ht="31.5" thickBot="1" x14ac:dyDescent="0.35">
      <c r="B8" s="20"/>
      <c r="C8" s="12"/>
      <c r="D8" s="93" t="s">
        <v>49</v>
      </c>
      <c r="E8" s="82">
        <f>ROUNDDOWN(B54-(60*E7),1)</f>
        <v>0</v>
      </c>
      <c r="F8" s="82">
        <f>ROUNDDOWN((B55-(3600*F6)-(60*F7)),1)</f>
        <v>0</v>
      </c>
      <c r="G8" s="82">
        <f>ROUNDDOWN((B56-(3600*G6)-(60*G7)),1)</f>
        <v>0</v>
      </c>
      <c r="H8" s="82">
        <f>ROUNDDOWN((B57-(3600*H6)-(60*H7)),1)</f>
        <v>0</v>
      </c>
      <c r="I8" s="18"/>
    </row>
    <row r="9" spans="1:9" ht="30.75" customHeight="1" x14ac:dyDescent="0.3">
      <c r="B9" s="87" t="s">
        <v>55</v>
      </c>
      <c r="C9" s="21"/>
      <c r="D9" s="123" t="s">
        <v>58</v>
      </c>
      <c r="E9" s="124"/>
      <c r="F9" s="124"/>
      <c r="G9" s="125"/>
      <c r="H9" s="22"/>
      <c r="I9" s="23"/>
    </row>
    <row r="10" spans="1:9" ht="18.75" customHeight="1" thickBot="1" x14ac:dyDescent="0.35">
      <c r="B10" s="20"/>
      <c r="D10" s="126"/>
      <c r="E10" s="127"/>
      <c r="F10" s="127"/>
      <c r="G10" s="128"/>
    </row>
    <row r="11" spans="1:9" ht="18.75" customHeight="1" thickBot="1" x14ac:dyDescent="0.2">
      <c r="D11" s="84" t="s">
        <v>36</v>
      </c>
      <c r="E11" s="77"/>
      <c r="F11" s="78"/>
      <c r="G11" s="24"/>
      <c r="H11" s="25"/>
      <c r="I11" s="25"/>
    </row>
    <row r="12" spans="1:9" ht="36.75" customHeight="1" thickTop="1" thickBot="1" x14ac:dyDescent="0.2">
      <c r="D12" s="112" t="s">
        <v>41</v>
      </c>
      <c r="E12" s="113"/>
      <c r="F12" s="113"/>
      <c r="G12" s="113"/>
      <c r="H12" s="114"/>
      <c r="I12" s="25"/>
    </row>
    <row r="13" spans="1:9" ht="18" thickBot="1" x14ac:dyDescent="0.25">
      <c r="C13" s="12"/>
      <c r="D13" s="115" t="s">
        <v>40</v>
      </c>
      <c r="E13" s="116"/>
      <c r="F13" s="9"/>
      <c r="G13" s="10"/>
      <c r="H13" s="10"/>
      <c r="I13" s="15"/>
    </row>
    <row r="14" spans="1:9" ht="24.75" thickBot="1" x14ac:dyDescent="0.25">
      <c r="C14" s="12"/>
      <c r="D14" s="129">
        <v>5</v>
      </c>
      <c r="E14" s="83" t="s">
        <v>46</v>
      </c>
      <c r="F14" s="14"/>
      <c r="G14" s="26"/>
      <c r="H14" s="27"/>
    </row>
    <row r="15" spans="1:9" ht="18" thickBot="1" x14ac:dyDescent="0.25">
      <c r="C15" s="12"/>
      <c r="D15" s="17"/>
      <c r="E15" s="92" t="s">
        <v>51</v>
      </c>
      <c r="F15" s="92" t="s">
        <v>52</v>
      </c>
      <c r="G15" s="92" t="s">
        <v>53</v>
      </c>
      <c r="H15" s="92" t="s">
        <v>54</v>
      </c>
      <c r="I15" s="18"/>
    </row>
    <row r="16" spans="1:9" ht="18" thickBot="1" x14ac:dyDescent="0.25">
      <c r="C16" s="12"/>
      <c r="D16" s="93" t="s">
        <v>47</v>
      </c>
      <c r="E16" s="28">
        <f>ROUNDDOWN(B61/3600,0)</f>
        <v>0</v>
      </c>
      <c r="F16" s="28">
        <f>ROUNDDOWN(B62/(3600),0)</f>
        <v>0</v>
      </c>
      <c r="G16" s="28">
        <f>ROUNDDOWN(B63/(3600),0)</f>
        <v>0</v>
      </c>
      <c r="H16" s="28">
        <f>ROUNDDOWN(B64/(3600),0)</f>
        <v>0</v>
      </c>
      <c r="I16" s="18"/>
    </row>
    <row r="17" spans="1:9" ht="18" thickBot="1" x14ac:dyDescent="0.25">
      <c r="C17" s="12"/>
      <c r="D17" s="93" t="s">
        <v>48</v>
      </c>
      <c r="E17" s="28">
        <f>ROUNDDOWN(B61/60,0)</f>
        <v>0</v>
      </c>
      <c r="F17" s="28">
        <f>ROUNDDOWN((B62-(3600*F16))/60,0)</f>
        <v>0</v>
      </c>
      <c r="G17" s="28">
        <f>ROUNDDOWN((B63-(3600*G16))/60,0)</f>
        <v>0</v>
      </c>
      <c r="H17" s="28">
        <f>ROUNDDOWN((B64-(3600*H16))/60,0)</f>
        <v>2</v>
      </c>
      <c r="I17" s="18"/>
    </row>
    <row r="18" spans="1:9" ht="18.75" thickBot="1" x14ac:dyDescent="0.25">
      <c r="B18" s="96" t="s">
        <v>57</v>
      </c>
      <c r="C18" s="12"/>
      <c r="D18" s="93" t="s">
        <v>49</v>
      </c>
      <c r="E18" s="29">
        <f>ROUNDDOWN(B61-(60*E17),1)</f>
        <v>0</v>
      </c>
      <c r="F18" s="29">
        <f>ROUNDDOWN((B62-(3600*F16)-(60*F17)),1)</f>
        <v>0.4</v>
      </c>
      <c r="G18" s="29">
        <f>ROUNDDOWN((B63-(3600*G16)-(60*G17)),1)</f>
        <v>12.9</v>
      </c>
      <c r="H18" s="29">
        <f>ROUNDDOWN((B64-(3600*H16)-(60*H17)),1)</f>
        <v>37.6</v>
      </c>
      <c r="I18" s="18"/>
    </row>
    <row r="19" spans="1:9" ht="21" x14ac:dyDescent="0.2">
      <c r="A19" s="30"/>
      <c r="B19" s="30"/>
      <c r="C19" s="31"/>
      <c r="D19" s="32"/>
      <c r="E19" s="33"/>
      <c r="F19" s="34"/>
      <c r="G19" s="35"/>
      <c r="H19" s="35"/>
      <c r="I19" s="30"/>
    </row>
    <row r="20" spans="1:9" x14ac:dyDescent="0.15">
      <c r="A20" s="30"/>
      <c r="B20" s="30"/>
      <c r="C20" s="30"/>
      <c r="D20" s="36"/>
      <c r="E20" s="36"/>
      <c r="F20" s="30"/>
      <c r="G20" s="30"/>
      <c r="H20" s="30"/>
      <c r="I20" s="30"/>
    </row>
    <row r="21" spans="1:9" x14ac:dyDescent="0.15">
      <c r="A21" s="30"/>
      <c r="B21" s="30"/>
      <c r="C21" s="30"/>
      <c r="D21" s="30"/>
      <c r="E21" s="30"/>
      <c r="F21" s="30"/>
      <c r="G21" s="30"/>
      <c r="H21" s="30"/>
      <c r="I21" s="30"/>
    </row>
    <row r="22" spans="1:9" ht="15" thickBot="1" x14ac:dyDescent="0.2">
      <c r="A22" s="30"/>
      <c r="B22" s="70"/>
      <c r="C22" s="30"/>
      <c r="D22" s="30"/>
      <c r="E22" s="30"/>
      <c r="F22" s="30"/>
      <c r="G22" s="30"/>
      <c r="H22" s="30"/>
      <c r="I22" s="30"/>
    </row>
    <row r="23" spans="1:9" ht="15" thickTop="1" x14ac:dyDescent="0.15">
      <c r="A23" s="31"/>
      <c r="B23" s="105" t="s">
        <v>28</v>
      </c>
      <c r="C23" s="41"/>
      <c r="D23" s="30"/>
      <c r="E23" s="30"/>
      <c r="F23" s="30"/>
      <c r="G23" s="30"/>
      <c r="H23" s="30"/>
      <c r="I23" s="30"/>
    </row>
    <row r="24" spans="1:9" x14ac:dyDescent="0.15">
      <c r="A24" s="31"/>
      <c r="B24" s="106"/>
      <c r="C24" s="41"/>
      <c r="D24" s="30"/>
      <c r="E24" s="30"/>
      <c r="F24" s="30"/>
      <c r="G24" s="30"/>
      <c r="H24" s="30"/>
      <c r="I24" s="30"/>
    </row>
    <row r="25" spans="1:9" x14ac:dyDescent="0.15">
      <c r="A25" s="31"/>
      <c r="B25" s="106"/>
      <c r="C25" s="41"/>
      <c r="D25" s="30"/>
      <c r="E25" s="30"/>
      <c r="F25" s="30"/>
      <c r="G25" s="30"/>
      <c r="H25" s="30"/>
      <c r="I25" s="30"/>
    </row>
    <row r="26" spans="1:9" ht="15" thickBot="1" x14ac:dyDescent="0.2">
      <c r="A26" s="31"/>
      <c r="B26" s="106"/>
      <c r="C26" s="41"/>
      <c r="D26" s="30"/>
      <c r="E26" s="30"/>
      <c r="F26" s="30"/>
      <c r="G26" s="30"/>
      <c r="H26" s="30"/>
      <c r="I26" s="30"/>
    </row>
    <row r="27" spans="1:9" ht="15" thickBot="1" x14ac:dyDescent="0.2">
      <c r="A27" s="31"/>
      <c r="B27" s="106"/>
      <c r="C27" s="68"/>
      <c r="D27" s="76" t="s">
        <v>36</v>
      </c>
      <c r="E27" s="77"/>
      <c r="F27" s="78"/>
      <c r="G27" s="37"/>
      <c r="H27" s="37"/>
      <c r="I27" s="37"/>
    </row>
    <row r="28" spans="1:9" ht="30.75" customHeight="1" thickTop="1" thickBot="1" x14ac:dyDescent="0.2">
      <c r="A28" s="31"/>
      <c r="B28" s="107"/>
      <c r="C28" s="69"/>
      <c r="D28" s="117" t="s">
        <v>42</v>
      </c>
      <c r="E28" s="118"/>
      <c r="F28" s="118"/>
      <c r="G28" s="118"/>
      <c r="H28" s="119"/>
      <c r="I28" s="30"/>
    </row>
    <row r="29" spans="1:9" ht="18.75" thickTop="1" thickBot="1" x14ac:dyDescent="0.25">
      <c r="A29" s="30"/>
      <c r="B29" s="36"/>
      <c r="C29" s="39"/>
      <c r="D29" s="103" t="s">
        <v>29</v>
      </c>
      <c r="E29" s="104"/>
      <c r="F29" s="103" t="s">
        <v>30</v>
      </c>
      <c r="G29" s="104"/>
      <c r="H29" s="40"/>
      <c r="I29" s="41"/>
    </row>
    <row r="30" spans="1:9" ht="21.75" thickBot="1" x14ac:dyDescent="0.25">
      <c r="A30" s="30"/>
      <c r="B30" s="30"/>
      <c r="C30" s="39"/>
      <c r="D30" s="89">
        <v>23</v>
      </c>
      <c r="E30" s="94" t="s">
        <v>50</v>
      </c>
      <c r="F30" s="90">
        <v>0</v>
      </c>
      <c r="G30" s="40" t="s">
        <v>50</v>
      </c>
      <c r="H30" s="42"/>
      <c r="I30" s="41"/>
    </row>
    <row r="31" spans="1:9" ht="21.75" thickBot="1" x14ac:dyDescent="0.25">
      <c r="A31" s="30"/>
      <c r="B31" s="30"/>
      <c r="C31" s="39"/>
      <c r="D31" s="89">
        <v>4</v>
      </c>
      <c r="E31" s="94" t="s">
        <v>47</v>
      </c>
      <c r="F31" s="90">
        <v>0</v>
      </c>
      <c r="G31" s="40" t="s">
        <v>47</v>
      </c>
      <c r="H31" s="43"/>
      <c r="I31" s="41"/>
    </row>
    <row r="32" spans="1:9" ht="21.75" thickBot="1" x14ac:dyDescent="0.25">
      <c r="A32" s="30"/>
      <c r="B32" s="30"/>
      <c r="C32" s="39"/>
      <c r="D32" s="89">
        <v>5</v>
      </c>
      <c r="E32" s="94" t="s">
        <v>48</v>
      </c>
      <c r="F32" s="90">
        <v>1</v>
      </c>
      <c r="G32" s="40" t="s">
        <v>48</v>
      </c>
      <c r="H32" s="44"/>
      <c r="I32" s="41"/>
    </row>
    <row r="33" spans="1:9" ht="21.75" thickBot="1" x14ac:dyDescent="0.25">
      <c r="A33" s="30"/>
      <c r="B33" s="30"/>
      <c r="C33" s="31"/>
      <c r="D33" s="89">
        <v>6</v>
      </c>
      <c r="E33" s="94" t="s">
        <v>49</v>
      </c>
      <c r="F33" s="95">
        <v>23</v>
      </c>
      <c r="G33" s="40" t="s">
        <v>49</v>
      </c>
      <c r="H33" s="45"/>
      <c r="I33" s="41"/>
    </row>
    <row r="34" spans="1:9" ht="18" thickBot="1" x14ac:dyDescent="0.25">
      <c r="A34" s="30"/>
      <c r="B34" s="30"/>
      <c r="C34" s="31"/>
      <c r="D34" s="43"/>
      <c r="E34" s="43"/>
      <c r="F34" s="46" t="s">
        <v>25</v>
      </c>
      <c r="G34" s="46"/>
      <c r="H34" s="72" t="s">
        <v>35</v>
      </c>
      <c r="I34" s="41"/>
    </row>
    <row r="35" spans="1:9" ht="15" thickTop="1" x14ac:dyDescent="0.15">
      <c r="A35" s="30"/>
      <c r="B35" s="30"/>
      <c r="C35" s="30"/>
      <c r="D35" s="36"/>
      <c r="E35" s="47"/>
      <c r="F35" s="130">
        <f>E59/E53*1000000</f>
        <v>41.460488154788486</v>
      </c>
      <c r="G35" s="131"/>
      <c r="H35" s="120" t="s">
        <v>38</v>
      </c>
      <c r="I35" s="41"/>
    </row>
    <row r="36" spans="1:9" x14ac:dyDescent="0.15">
      <c r="A36" s="30"/>
      <c r="B36" s="30"/>
      <c r="C36" s="30"/>
      <c r="D36" s="38"/>
      <c r="E36" s="48"/>
      <c r="F36" s="132"/>
      <c r="G36" s="133"/>
      <c r="H36" s="121"/>
      <c r="I36" s="41"/>
    </row>
    <row r="37" spans="1:9" ht="15" thickBot="1" x14ac:dyDescent="0.2">
      <c r="A37" s="30"/>
      <c r="B37" s="30"/>
      <c r="C37" s="49"/>
      <c r="D37" s="50"/>
      <c r="E37" s="51"/>
      <c r="F37" s="134"/>
      <c r="G37" s="135"/>
      <c r="H37" s="122"/>
      <c r="I37" s="41"/>
    </row>
    <row r="38" spans="1:9" ht="15" thickTop="1" x14ac:dyDescent="0.15">
      <c r="A38" s="30"/>
      <c r="B38" s="30"/>
      <c r="C38" s="30"/>
      <c r="D38" s="50"/>
      <c r="E38" s="52"/>
      <c r="F38" s="53"/>
      <c r="G38" s="53"/>
      <c r="H38" s="36"/>
      <c r="I38" s="30"/>
    </row>
    <row r="39" spans="1:9" x14ac:dyDescent="0.15">
      <c r="A39" s="30"/>
      <c r="B39" s="30"/>
      <c r="C39" s="30"/>
      <c r="D39" s="50"/>
      <c r="E39" s="52"/>
      <c r="F39" s="50"/>
      <c r="G39" s="50"/>
      <c r="H39" s="30"/>
      <c r="I39" s="30"/>
    </row>
    <row r="40" spans="1:9" x14ac:dyDescent="0.15">
      <c r="A40" s="30"/>
      <c r="B40" s="30"/>
      <c r="C40" s="30"/>
      <c r="D40" s="50"/>
      <c r="E40" s="52"/>
      <c r="F40" s="50"/>
      <c r="G40" s="50"/>
      <c r="H40" s="30"/>
      <c r="I40" s="30"/>
    </row>
    <row r="41" spans="1:9" x14ac:dyDescent="0.15">
      <c r="A41" s="30"/>
      <c r="B41" s="30"/>
      <c r="C41" s="30"/>
      <c r="D41" s="50"/>
      <c r="E41" s="52"/>
      <c r="F41" s="50"/>
      <c r="G41" s="50"/>
      <c r="H41" s="54"/>
      <c r="I41" s="54"/>
    </row>
    <row r="42" spans="1:9" ht="15" customHeight="1" x14ac:dyDescent="0.15">
      <c r="A42" s="30"/>
      <c r="B42" s="30"/>
      <c r="C42" s="30"/>
      <c r="D42" s="50"/>
      <c r="E42" s="55"/>
      <c r="F42" s="50"/>
      <c r="G42" s="50"/>
      <c r="H42" s="54"/>
      <c r="I42" s="54"/>
    </row>
    <row r="43" spans="1:9" x14ac:dyDescent="0.15">
      <c r="A43" s="30"/>
      <c r="B43" s="30"/>
      <c r="C43" s="30"/>
      <c r="D43" s="30"/>
      <c r="E43" s="30"/>
      <c r="F43" s="30"/>
      <c r="G43" s="56"/>
      <c r="H43" s="30"/>
      <c r="I43" s="30"/>
    </row>
    <row r="44" spans="1:9" x14ac:dyDescent="0.15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15">
      <c r="A45" s="30"/>
      <c r="B45" s="30"/>
      <c r="C45" s="30"/>
      <c r="D45" s="30"/>
      <c r="E45" s="30"/>
      <c r="F45" s="30"/>
      <c r="G45" s="30"/>
      <c r="H45" s="30"/>
      <c r="I45" s="30"/>
    </row>
    <row r="46" spans="1:9" ht="15" hidden="1" thickBot="1" x14ac:dyDescent="0.2">
      <c r="B46" s="2"/>
      <c r="C46" s="2"/>
      <c r="D46" s="2"/>
      <c r="E46" s="2"/>
      <c r="F46" s="2"/>
    </row>
    <row r="47" spans="1:9" ht="15" hidden="1" thickBot="1" x14ac:dyDescent="0.2">
      <c r="A47" s="12"/>
      <c r="B47" s="98" t="s">
        <v>19</v>
      </c>
      <c r="C47" s="99"/>
      <c r="D47" s="99"/>
      <c r="E47" s="99"/>
      <c r="F47" s="100"/>
      <c r="G47" s="18"/>
    </row>
    <row r="48" spans="1:9" hidden="1" x14ac:dyDescent="0.15">
      <c r="A48" s="12"/>
      <c r="B48" s="57" t="s">
        <v>27</v>
      </c>
      <c r="C48" s="58"/>
      <c r="D48" s="58"/>
      <c r="E48" s="58"/>
      <c r="F48" s="58" t="s">
        <v>23</v>
      </c>
      <c r="G48" s="18"/>
    </row>
    <row r="49" spans="1:7" hidden="1" x14ac:dyDescent="0.15">
      <c r="A49" s="12"/>
      <c r="B49" s="59">
        <v>4</v>
      </c>
      <c r="C49" s="59"/>
      <c r="D49" s="59"/>
      <c r="E49" s="59">
        <f>D30*24*3600</f>
        <v>1987200</v>
      </c>
      <c r="F49" s="59" t="s">
        <v>4</v>
      </c>
      <c r="G49" s="18"/>
    </row>
    <row r="50" spans="1:7" hidden="1" x14ac:dyDescent="0.15">
      <c r="A50" s="12"/>
      <c r="B50" s="59">
        <v>3</v>
      </c>
      <c r="C50" s="59"/>
      <c r="D50" s="59"/>
      <c r="E50" s="59">
        <f>D31*3600</f>
        <v>14400</v>
      </c>
      <c r="F50" s="59" t="s">
        <v>16</v>
      </c>
      <c r="G50" s="18"/>
    </row>
    <row r="51" spans="1:7" hidden="1" x14ac:dyDescent="0.15">
      <c r="A51" s="12"/>
      <c r="B51" s="59">
        <v>1</v>
      </c>
      <c r="C51" s="59"/>
      <c r="D51" s="59"/>
      <c r="E51" s="59">
        <f>D32*60</f>
        <v>300</v>
      </c>
      <c r="F51" s="59" t="s">
        <v>17</v>
      </c>
      <c r="G51" s="18"/>
    </row>
    <row r="52" spans="1:7" hidden="1" x14ac:dyDescent="0.15">
      <c r="A52" s="12"/>
      <c r="B52" s="59">
        <v>22</v>
      </c>
      <c r="C52" s="59"/>
      <c r="D52" s="59"/>
      <c r="E52" s="59">
        <f>D33</f>
        <v>6</v>
      </c>
      <c r="F52" s="59" t="s">
        <v>1</v>
      </c>
      <c r="G52" s="18"/>
    </row>
    <row r="53" spans="1:7" hidden="1" x14ac:dyDescent="0.15">
      <c r="A53" s="12"/>
      <c r="B53" s="59">
        <f>-0.035*(25-D4)^2</f>
        <v>0</v>
      </c>
      <c r="C53" s="59" t="s">
        <v>2</v>
      </c>
      <c r="D53" s="60"/>
      <c r="E53" s="59">
        <f>SUM(E49:E52)</f>
        <v>2001906</v>
      </c>
      <c r="F53" s="59" t="s">
        <v>18</v>
      </c>
      <c r="G53" s="18"/>
    </row>
    <row r="54" spans="1:7" hidden="1" x14ac:dyDescent="0.15">
      <c r="A54" s="12"/>
      <c r="B54" s="59">
        <f>3600*B53/1000000</f>
        <v>0</v>
      </c>
      <c r="C54" s="59" t="s">
        <v>3</v>
      </c>
      <c r="D54" s="60"/>
      <c r="E54" s="59"/>
      <c r="F54" s="59" t="s">
        <v>24</v>
      </c>
      <c r="G54" s="18"/>
    </row>
    <row r="55" spans="1:7" hidden="1" x14ac:dyDescent="0.15">
      <c r="A55" s="12"/>
      <c r="B55" s="59">
        <f>3600*24*B53/1000000</f>
        <v>0</v>
      </c>
      <c r="C55" s="59" t="s">
        <v>4</v>
      </c>
      <c r="D55" s="60"/>
      <c r="E55" s="59">
        <f>F30*24*3600</f>
        <v>0</v>
      </c>
      <c r="F55" s="59" t="s">
        <v>4</v>
      </c>
      <c r="G55" s="18"/>
    </row>
    <row r="56" spans="1:7" hidden="1" x14ac:dyDescent="0.15">
      <c r="A56" s="12"/>
      <c r="B56" s="59">
        <f>3600*B53*24*30/1000000</f>
        <v>0</v>
      </c>
      <c r="C56" s="59" t="s">
        <v>5</v>
      </c>
      <c r="D56" s="60"/>
      <c r="E56" s="59">
        <f>F31*3600</f>
        <v>0</v>
      </c>
      <c r="F56" s="59" t="s">
        <v>16</v>
      </c>
      <c r="G56" s="18"/>
    </row>
    <row r="57" spans="1:7" hidden="1" x14ac:dyDescent="0.15">
      <c r="A57" s="12"/>
      <c r="B57" s="59">
        <f>3600*24*365*B53/1000000</f>
        <v>0</v>
      </c>
      <c r="C57" s="59" t="s">
        <v>6</v>
      </c>
      <c r="D57" s="60"/>
      <c r="E57" s="59">
        <f>F32*60</f>
        <v>60</v>
      </c>
      <c r="F57" s="59" t="s">
        <v>17</v>
      </c>
      <c r="G57" s="18"/>
    </row>
    <row r="58" spans="1:7" hidden="1" x14ac:dyDescent="0.15">
      <c r="A58" s="12"/>
      <c r="B58" s="59">
        <f>D4</f>
        <v>25</v>
      </c>
      <c r="C58" s="59" t="s">
        <v>7</v>
      </c>
      <c r="D58" s="60"/>
      <c r="E58" s="61">
        <f>F33</f>
        <v>23</v>
      </c>
      <c r="F58" s="59" t="s">
        <v>1</v>
      </c>
      <c r="G58" s="18"/>
    </row>
    <row r="59" spans="1:7" hidden="1" x14ac:dyDescent="0.15">
      <c r="A59" s="12"/>
      <c r="B59" s="59"/>
      <c r="C59" s="59"/>
      <c r="D59" s="60"/>
      <c r="E59" s="59">
        <f>SUM(E55:E58)</f>
        <v>83</v>
      </c>
      <c r="F59" s="59" t="s">
        <v>18</v>
      </c>
      <c r="G59" s="18"/>
    </row>
    <row r="60" spans="1:7" hidden="1" x14ac:dyDescent="0.15">
      <c r="A60" s="12"/>
      <c r="B60" s="59">
        <f>D14</f>
        <v>5</v>
      </c>
      <c r="C60" s="59" t="s">
        <v>9</v>
      </c>
      <c r="D60" s="60"/>
      <c r="E60" s="59"/>
      <c r="F60" s="59"/>
      <c r="G60" s="18"/>
    </row>
    <row r="61" spans="1:7" hidden="1" x14ac:dyDescent="0.15">
      <c r="A61" s="12"/>
      <c r="B61" s="59">
        <f>(3600*B60/1000000)</f>
        <v>1.7999999999999999E-2</v>
      </c>
      <c r="C61" s="59" t="s">
        <v>10</v>
      </c>
      <c r="D61" s="60"/>
      <c r="E61" s="59"/>
      <c r="F61" s="59"/>
      <c r="G61" s="18"/>
    </row>
    <row r="62" spans="1:7" hidden="1" x14ac:dyDescent="0.15">
      <c r="A62" s="12"/>
      <c r="B62" s="59">
        <f>(24*3600*B60/1000000)</f>
        <v>0.432</v>
      </c>
      <c r="C62" s="59" t="s">
        <v>11</v>
      </c>
      <c r="D62" s="60"/>
      <c r="E62" s="59"/>
      <c r="F62" s="59"/>
      <c r="G62" s="18"/>
    </row>
    <row r="63" spans="1:7" hidden="1" x14ac:dyDescent="0.15">
      <c r="A63" s="12"/>
      <c r="B63" s="59">
        <f>(30*24*3600*B60/1000000)</f>
        <v>12.96</v>
      </c>
      <c r="C63" s="59" t="s">
        <v>12</v>
      </c>
      <c r="D63" s="59"/>
      <c r="E63" s="59"/>
      <c r="F63" s="59"/>
      <c r="G63" s="18"/>
    </row>
    <row r="64" spans="1:7" hidden="1" x14ac:dyDescent="0.15">
      <c r="A64" s="12"/>
      <c r="B64" s="59">
        <f>(365*24*3600*B60/1000000)</f>
        <v>157.68</v>
      </c>
      <c r="C64" s="59" t="s">
        <v>6</v>
      </c>
      <c r="D64" s="59"/>
      <c r="E64" s="59"/>
      <c r="F64" s="62" t="s">
        <v>26</v>
      </c>
      <c r="G64" s="18"/>
    </row>
    <row r="65" spans="1:7" hidden="1" x14ac:dyDescent="0.15">
      <c r="A65" s="12"/>
      <c r="B65" s="59"/>
      <c r="C65" s="59"/>
      <c r="D65" s="59"/>
      <c r="E65" s="59"/>
      <c r="F65" s="59"/>
      <c r="G65" s="18"/>
    </row>
    <row r="66" spans="1:7" hidden="1" x14ac:dyDescent="0.15">
      <c r="B66" s="22"/>
      <c r="C66" s="22"/>
      <c r="D66" s="22"/>
      <c r="E66" s="22"/>
      <c r="F66" s="22"/>
    </row>
  </sheetData>
  <sheetProtection algorithmName="SHA-512" hashValue="bsGhaIwlcd25aFFQit/O4zhaTMYYAnjXxDND9OCq+MM0bXhZEKAqKXx0jaOXvFtGfyFRsTUHE9KOLOypaBpSsQ==" saltValue="5YA0sFWyFWDYRG5vVxRKow==" spinCount="100000" sheet="1" objects="1" scenarios="1" selectLockedCells="1"/>
  <mergeCells count="12">
    <mergeCell ref="B47:F47"/>
    <mergeCell ref="D3:E3"/>
    <mergeCell ref="F29:G29"/>
    <mergeCell ref="B23:B28"/>
    <mergeCell ref="D2:H2"/>
    <mergeCell ref="D12:H12"/>
    <mergeCell ref="D13:E13"/>
    <mergeCell ref="D28:H28"/>
    <mergeCell ref="D29:E29"/>
    <mergeCell ref="H35:H37"/>
    <mergeCell ref="F35:G37"/>
    <mergeCell ref="D9:G10"/>
  </mergeCells>
  <phoneticPr fontId="1"/>
  <dataValidations count="5">
    <dataValidation type="whole" allowBlank="1" showErrorMessage="1" errorTitle="注意" error="-50～150の温度を_x000a_入力してください。" promptTitle="注意" prompt="-50～150の温度を_x000a_入力してください。" sqref="D4">
      <formula1>-50</formula1>
      <formula2>150</formula2>
    </dataValidation>
    <dataValidation allowBlank="1" errorTitle="Error!" error="Please input -1000 to +1000" promptTitle="Note" prompt="Please input -1000 to 1000." sqref="D14"/>
    <dataValidation type="whole" operator="greaterThanOrEqual" allowBlank="1" showErrorMessage="1" errorTitle="ERROR!" error="正の整数を入力してください。" promptTitle="Note" prompt="正の整数を入力してください。" sqref="D30:D33">
      <formula1>0</formula1>
    </dataValidation>
    <dataValidation operator="greaterThanOrEqual" allowBlank="1" errorTitle="ERROR" error="Please input integer." promptTitle="Note" prompt="Please input integer." sqref="F30:F33"/>
    <dataValidation allowBlank="1" errorTitle="注意" error="-50～150の温度を_x000a_入力してください。" promptTitle="注意" prompt="-50～150の温度を_x000a_入力してください。" sqref="E4"/>
  </dataValidations>
  <hyperlinks>
    <hyperlink ref="B23:B28" location="MENU!A1" display="RETURN to MENU."/>
  </hyperlinks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11"/>
  <sheetViews>
    <sheetView topLeftCell="A121" zoomScaleNormal="100" workbookViewId="0">
      <selection activeCell="K110" sqref="K110"/>
    </sheetView>
  </sheetViews>
  <sheetFormatPr defaultColWidth="9" defaultRowHeight="13.5" x14ac:dyDescent="0.15"/>
  <cols>
    <col min="1" max="4" width="3" style="63" customWidth="1"/>
    <col min="5" max="5" width="11.625" style="63" bestFit="1" customWidth="1"/>
    <col min="6" max="6" width="9.5" style="63" bestFit="1" customWidth="1"/>
    <col min="7" max="7" width="12.75" style="63" bestFit="1" customWidth="1"/>
    <col min="8" max="8" width="6.875" style="63" customWidth="1"/>
    <col min="9" max="9" width="5.5" style="63" bestFit="1" customWidth="1"/>
    <col min="10" max="10" width="13.875" style="64" bestFit="1" customWidth="1"/>
    <col min="11" max="11" width="13.875" style="63" bestFit="1" customWidth="1"/>
    <col min="12" max="13" width="11.625" style="63" bestFit="1" customWidth="1"/>
    <col min="14" max="16384" width="9" style="63"/>
  </cols>
  <sheetData>
    <row r="1" spans="1:13" x14ac:dyDescent="0.15">
      <c r="A1" s="63" t="s">
        <v>0</v>
      </c>
      <c r="C1" s="63">
        <v>2013</v>
      </c>
      <c r="L1" s="63" t="s">
        <v>15</v>
      </c>
    </row>
    <row r="2" spans="1:13" ht="9" customHeight="1" x14ac:dyDescent="0.15">
      <c r="B2" s="63">
        <v>-3.5000000000000003E-2</v>
      </c>
      <c r="K2" s="63" t="s">
        <v>14</v>
      </c>
      <c r="L2" s="63">
        <f>CLOCK_ERROR!D14</f>
        <v>5</v>
      </c>
    </row>
    <row r="3" spans="1:13" x14ac:dyDescent="0.15">
      <c r="B3" s="63">
        <v>2013</v>
      </c>
      <c r="K3" s="64">
        <v>1</v>
      </c>
      <c r="L3" s="64">
        <f>3600*24*K3</f>
        <v>86400</v>
      </c>
      <c r="M3" s="64">
        <f>(L3*$L$2/1000000)</f>
        <v>0.432</v>
      </c>
    </row>
    <row r="4" spans="1:13" x14ac:dyDescent="0.15">
      <c r="B4" s="63" t="s">
        <v>33</v>
      </c>
      <c r="C4" s="63" t="e">
        <f>(C12*(E70-#REF!)^2)</f>
        <v>#REF!</v>
      </c>
      <c r="K4" s="64">
        <v>2</v>
      </c>
      <c r="L4" s="64">
        <f t="shared" ref="L4:L67" si="0">3600*24*K4</f>
        <v>172800</v>
      </c>
      <c r="M4" s="64">
        <f t="shared" ref="M4:M67" si="1">(L4*$L$2/1000000)</f>
        <v>0.86399999999999999</v>
      </c>
    </row>
    <row r="5" spans="1:13" x14ac:dyDescent="0.15">
      <c r="B5" s="63" t="s">
        <v>32</v>
      </c>
      <c r="E5" s="63" t="s">
        <v>13</v>
      </c>
      <c r="F5" s="63" t="s">
        <v>8</v>
      </c>
      <c r="G5" s="65" t="s">
        <v>20</v>
      </c>
      <c r="K5" s="64">
        <v>3</v>
      </c>
      <c r="L5" s="64">
        <f t="shared" si="0"/>
        <v>259200</v>
      </c>
      <c r="M5" s="64">
        <f t="shared" si="1"/>
        <v>1.296</v>
      </c>
    </row>
    <row r="6" spans="1:13" x14ac:dyDescent="0.15">
      <c r="B6" s="66">
        <v>0.40819444444444447</v>
      </c>
      <c r="E6" s="63">
        <v>205</v>
      </c>
      <c r="F6" s="63">
        <f t="shared" ref="F6:F45" si="2">-0.035*(25-E6)^2</f>
        <v>-1134</v>
      </c>
      <c r="G6" s="67">
        <f>CLOCK_ERROR!G4</f>
        <v>0</v>
      </c>
      <c r="K6" s="64">
        <v>4</v>
      </c>
      <c r="L6" s="64">
        <f t="shared" si="0"/>
        <v>345600</v>
      </c>
      <c r="M6" s="64">
        <f t="shared" si="1"/>
        <v>1.728</v>
      </c>
    </row>
    <row r="7" spans="1:13" x14ac:dyDescent="0.15">
      <c r="E7" s="63">
        <v>204</v>
      </c>
      <c r="F7" s="63">
        <f t="shared" si="2"/>
        <v>-1121.4350000000002</v>
      </c>
      <c r="G7" s="67">
        <f>G6</f>
        <v>0</v>
      </c>
      <c r="K7" s="64">
        <v>5</v>
      </c>
      <c r="L7" s="64">
        <f t="shared" si="0"/>
        <v>432000</v>
      </c>
      <c r="M7" s="64">
        <f t="shared" si="1"/>
        <v>2.16</v>
      </c>
    </row>
    <row r="8" spans="1:13" x14ac:dyDescent="0.15">
      <c r="E8" s="63">
        <v>203</v>
      </c>
      <c r="F8" s="63">
        <f t="shared" si="2"/>
        <v>-1108.94</v>
      </c>
      <c r="G8" s="67">
        <f t="shared" ref="G8:G61" si="3">G7</f>
        <v>0</v>
      </c>
      <c r="K8" s="64">
        <v>6</v>
      </c>
      <c r="L8" s="64">
        <f t="shared" si="0"/>
        <v>518400</v>
      </c>
      <c r="M8" s="64">
        <f t="shared" si="1"/>
        <v>2.5920000000000001</v>
      </c>
    </row>
    <row r="9" spans="1:13" x14ac:dyDescent="0.15">
      <c r="E9" s="63">
        <v>202</v>
      </c>
      <c r="F9" s="63">
        <f t="shared" si="2"/>
        <v>-1096.5150000000001</v>
      </c>
      <c r="G9" s="67">
        <f t="shared" si="3"/>
        <v>0</v>
      </c>
      <c r="K9" s="64">
        <v>7</v>
      </c>
      <c r="L9" s="64">
        <f t="shared" si="0"/>
        <v>604800</v>
      </c>
      <c r="M9" s="64">
        <f t="shared" si="1"/>
        <v>3.024</v>
      </c>
    </row>
    <row r="10" spans="1:13" x14ac:dyDescent="0.15">
      <c r="E10" s="63">
        <v>201</v>
      </c>
      <c r="F10" s="63">
        <f t="shared" si="2"/>
        <v>-1084.1600000000001</v>
      </c>
      <c r="G10" s="67">
        <f t="shared" si="3"/>
        <v>0</v>
      </c>
      <c r="K10" s="64">
        <v>8</v>
      </c>
      <c r="L10" s="64">
        <f t="shared" si="0"/>
        <v>691200</v>
      </c>
      <c r="M10" s="64">
        <f t="shared" si="1"/>
        <v>3.456</v>
      </c>
    </row>
    <row r="11" spans="1:13" x14ac:dyDescent="0.15">
      <c r="E11" s="63">
        <v>200</v>
      </c>
      <c r="F11" s="63">
        <f t="shared" si="2"/>
        <v>-1071.875</v>
      </c>
      <c r="G11" s="67">
        <f t="shared" si="3"/>
        <v>0</v>
      </c>
      <c r="K11" s="64">
        <v>9</v>
      </c>
      <c r="L11" s="64">
        <f t="shared" si="0"/>
        <v>777600</v>
      </c>
      <c r="M11" s="64">
        <f t="shared" si="1"/>
        <v>3.8879999999999999</v>
      </c>
    </row>
    <row r="12" spans="1:13" x14ac:dyDescent="0.15">
      <c r="E12" s="63">
        <v>199</v>
      </c>
      <c r="F12" s="63">
        <f t="shared" si="2"/>
        <v>-1059.6600000000001</v>
      </c>
      <c r="G12" s="67">
        <f t="shared" si="3"/>
        <v>0</v>
      </c>
      <c r="K12" s="64">
        <v>10</v>
      </c>
      <c r="L12" s="64">
        <f t="shared" si="0"/>
        <v>864000</v>
      </c>
      <c r="M12" s="64">
        <f t="shared" si="1"/>
        <v>4.32</v>
      </c>
    </row>
    <row r="13" spans="1:13" x14ac:dyDescent="0.15">
      <c r="E13" s="63">
        <v>198</v>
      </c>
      <c r="F13" s="63">
        <f t="shared" si="2"/>
        <v>-1047.5150000000001</v>
      </c>
      <c r="G13" s="67">
        <f t="shared" si="3"/>
        <v>0</v>
      </c>
      <c r="K13" s="64">
        <v>11</v>
      </c>
      <c r="L13" s="64">
        <f t="shared" si="0"/>
        <v>950400</v>
      </c>
      <c r="M13" s="64">
        <f t="shared" si="1"/>
        <v>4.7519999999999998</v>
      </c>
    </row>
    <row r="14" spans="1:13" x14ac:dyDescent="0.15">
      <c r="E14" s="63">
        <v>197</v>
      </c>
      <c r="F14" s="63">
        <f t="shared" si="2"/>
        <v>-1035.44</v>
      </c>
      <c r="G14" s="67">
        <f t="shared" si="3"/>
        <v>0</v>
      </c>
      <c r="K14" s="64">
        <v>12</v>
      </c>
      <c r="L14" s="64">
        <f t="shared" si="0"/>
        <v>1036800</v>
      </c>
      <c r="M14" s="64">
        <f t="shared" si="1"/>
        <v>5.1840000000000002</v>
      </c>
    </row>
    <row r="15" spans="1:13" x14ac:dyDescent="0.15">
      <c r="E15" s="63">
        <v>196</v>
      </c>
      <c r="F15" s="63">
        <f t="shared" si="2"/>
        <v>-1023.4350000000001</v>
      </c>
      <c r="G15" s="67">
        <f t="shared" si="3"/>
        <v>0</v>
      </c>
      <c r="K15" s="64">
        <v>13</v>
      </c>
      <c r="L15" s="64">
        <f t="shared" si="0"/>
        <v>1123200</v>
      </c>
      <c r="M15" s="64">
        <f t="shared" si="1"/>
        <v>5.6159999999999997</v>
      </c>
    </row>
    <row r="16" spans="1:13" x14ac:dyDescent="0.15">
      <c r="E16" s="63">
        <v>195</v>
      </c>
      <c r="F16" s="63">
        <f t="shared" si="2"/>
        <v>-1011.5000000000001</v>
      </c>
      <c r="G16" s="67">
        <f t="shared" si="3"/>
        <v>0</v>
      </c>
      <c r="K16" s="64">
        <v>14</v>
      </c>
      <c r="L16" s="64">
        <f t="shared" si="0"/>
        <v>1209600</v>
      </c>
      <c r="M16" s="64">
        <f t="shared" si="1"/>
        <v>6.048</v>
      </c>
    </row>
    <row r="17" spans="5:13" x14ac:dyDescent="0.15">
      <c r="E17" s="63">
        <v>194</v>
      </c>
      <c r="F17" s="63">
        <f t="shared" si="2"/>
        <v>-999.6350000000001</v>
      </c>
      <c r="G17" s="67">
        <f t="shared" si="3"/>
        <v>0</v>
      </c>
      <c r="K17" s="64">
        <v>15</v>
      </c>
      <c r="L17" s="64">
        <f t="shared" si="0"/>
        <v>1296000</v>
      </c>
      <c r="M17" s="64">
        <f t="shared" si="1"/>
        <v>6.48</v>
      </c>
    </row>
    <row r="18" spans="5:13" x14ac:dyDescent="0.15">
      <c r="E18" s="63">
        <v>193</v>
      </c>
      <c r="F18" s="63">
        <f t="shared" si="2"/>
        <v>-987.84000000000015</v>
      </c>
      <c r="G18" s="67">
        <f t="shared" si="3"/>
        <v>0</v>
      </c>
      <c r="K18" s="64">
        <v>16</v>
      </c>
      <c r="L18" s="64">
        <f t="shared" si="0"/>
        <v>1382400</v>
      </c>
      <c r="M18" s="64">
        <f t="shared" si="1"/>
        <v>6.9119999999999999</v>
      </c>
    </row>
    <row r="19" spans="5:13" x14ac:dyDescent="0.15">
      <c r="E19" s="63">
        <v>192</v>
      </c>
      <c r="F19" s="63">
        <f t="shared" si="2"/>
        <v>-976.11500000000012</v>
      </c>
      <c r="G19" s="67">
        <f t="shared" si="3"/>
        <v>0</v>
      </c>
      <c r="K19" s="64">
        <v>17</v>
      </c>
      <c r="L19" s="64">
        <f t="shared" si="0"/>
        <v>1468800</v>
      </c>
      <c r="M19" s="64">
        <f t="shared" si="1"/>
        <v>7.3440000000000003</v>
      </c>
    </row>
    <row r="20" spans="5:13" x14ac:dyDescent="0.15">
      <c r="E20" s="63">
        <v>191</v>
      </c>
      <c r="F20" s="63">
        <f t="shared" si="2"/>
        <v>-964.46</v>
      </c>
      <c r="G20" s="67">
        <f t="shared" si="3"/>
        <v>0</v>
      </c>
      <c r="K20" s="64">
        <v>18</v>
      </c>
      <c r="L20" s="64">
        <f t="shared" si="0"/>
        <v>1555200</v>
      </c>
      <c r="M20" s="64">
        <f t="shared" si="1"/>
        <v>7.7759999999999998</v>
      </c>
    </row>
    <row r="21" spans="5:13" x14ac:dyDescent="0.15">
      <c r="E21" s="63">
        <v>190</v>
      </c>
      <c r="F21" s="63">
        <f t="shared" si="2"/>
        <v>-952.87500000000011</v>
      </c>
      <c r="G21" s="67">
        <f t="shared" si="3"/>
        <v>0</v>
      </c>
      <c r="K21" s="64">
        <v>19</v>
      </c>
      <c r="L21" s="64">
        <f t="shared" si="0"/>
        <v>1641600</v>
      </c>
      <c r="M21" s="64">
        <f t="shared" si="1"/>
        <v>8.2080000000000002</v>
      </c>
    </row>
    <row r="22" spans="5:13" x14ac:dyDescent="0.15">
      <c r="E22" s="63">
        <v>189</v>
      </c>
      <c r="F22" s="63">
        <f t="shared" si="2"/>
        <v>-941.36000000000013</v>
      </c>
      <c r="G22" s="67">
        <f t="shared" si="3"/>
        <v>0</v>
      </c>
      <c r="K22" s="64">
        <v>20</v>
      </c>
      <c r="L22" s="64">
        <f t="shared" si="0"/>
        <v>1728000</v>
      </c>
      <c r="M22" s="64">
        <f t="shared" si="1"/>
        <v>8.64</v>
      </c>
    </row>
    <row r="23" spans="5:13" x14ac:dyDescent="0.15">
      <c r="E23" s="63">
        <v>188</v>
      </c>
      <c r="F23" s="63">
        <f t="shared" si="2"/>
        <v>-929.91500000000008</v>
      </c>
      <c r="G23" s="67">
        <f t="shared" si="3"/>
        <v>0</v>
      </c>
      <c r="K23" s="64">
        <v>21</v>
      </c>
      <c r="L23" s="64">
        <f t="shared" si="0"/>
        <v>1814400</v>
      </c>
      <c r="M23" s="64">
        <f t="shared" si="1"/>
        <v>9.0719999999999992</v>
      </c>
    </row>
    <row r="24" spans="5:13" x14ac:dyDescent="0.15">
      <c r="E24" s="63">
        <v>187</v>
      </c>
      <c r="F24" s="63">
        <f t="shared" si="2"/>
        <v>-918.54000000000008</v>
      </c>
      <c r="G24" s="67">
        <f t="shared" si="3"/>
        <v>0</v>
      </c>
      <c r="K24" s="64">
        <v>22</v>
      </c>
      <c r="L24" s="64">
        <f t="shared" si="0"/>
        <v>1900800</v>
      </c>
      <c r="M24" s="64">
        <f t="shared" si="1"/>
        <v>9.5039999999999996</v>
      </c>
    </row>
    <row r="25" spans="5:13" x14ac:dyDescent="0.15">
      <c r="E25" s="63">
        <v>186</v>
      </c>
      <c r="F25" s="63">
        <f t="shared" si="2"/>
        <v>-907.23500000000013</v>
      </c>
      <c r="G25" s="67">
        <f t="shared" si="3"/>
        <v>0</v>
      </c>
      <c r="K25" s="64">
        <v>23</v>
      </c>
      <c r="L25" s="64">
        <f t="shared" si="0"/>
        <v>1987200</v>
      </c>
      <c r="M25" s="64">
        <f t="shared" si="1"/>
        <v>9.9359999999999999</v>
      </c>
    </row>
    <row r="26" spans="5:13" x14ac:dyDescent="0.15">
      <c r="E26" s="63">
        <v>185</v>
      </c>
      <c r="F26" s="63">
        <f t="shared" si="2"/>
        <v>-896.00000000000011</v>
      </c>
      <c r="G26" s="67">
        <f t="shared" si="3"/>
        <v>0</v>
      </c>
      <c r="K26" s="64">
        <v>24</v>
      </c>
      <c r="L26" s="64">
        <f t="shared" si="0"/>
        <v>2073600</v>
      </c>
      <c r="M26" s="64">
        <f t="shared" si="1"/>
        <v>10.368</v>
      </c>
    </row>
    <row r="27" spans="5:13" x14ac:dyDescent="0.15">
      <c r="E27" s="63">
        <v>184</v>
      </c>
      <c r="F27" s="63">
        <f t="shared" si="2"/>
        <v>-884.83500000000004</v>
      </c>
      <c r="G27" s="67">
        <f t="shared" si="3"/>
        <v>0</v>
      </c>
      <c r="K27" s="64">
        <v>25</v>
      </c>
      <c r="L27" s="64">
        <f t="shared" si="0"/>
        <v>2160000</v>
      </c>
      <c r="M27" s="64">
        <f t="shared" si="1"/>
        <v>10.8</v>
      </c>
    </row>
    <row r="28" spans="5:13" x14ac:dyDescent="0.15">
      <c r="E28" s="63">
        <v>183</v>
      </c>
      <c r="F28" s="63">
        <f t="shared" si="2"/>
        <v>-873.74000000000012</v>
      </c>
      <c r="G28" s="67">
        <f t="shared" si="3"/>
        <v>0</v>
      </c>
      <c r="K28" s="64">
        <v>26</v>
      </c>
      <c r="L28" s="64">
        <f t="shared" si="0"/>
        <v>2246400</v>
      </c>
      <c r="M28" s="64">
        <f t="shared" si="1"/>
        <v>11.231999999999999</v>
      </c>
    </row>
    <row r="29" spans="5:13" x14ac:dyDescent="0.15">
      <c r="E29" s="63">
        <v>182</v>
      </c>
      <c r="F29" s="63">
        <f t="shared" si="2"/>
        <v>-862.71500000000003</v>
      </c>
      <c r="G29" s="67">
        <f t="shared" si="3"/>
        <v>0</v>
      </c>
      <c r="K29" s="64">
        <v>27</v>
      </c>
      <c r="L29" s="64">
        <f t="shared" si="0"/>
        <v>2332800</v>
      </c>
      <c r="M29" s="64">
        <f t="shared" si="1"/>
        <v>11.664</v>
      </c>
    </row>
    <row r="30" spans="5:13" x14ac:dyDescent="0.15">
      <c r="E30" s="63">
        <v>181</v>
      </c>
      <c r="F30" s="63">
        <f t="shared" si="2"/>
        <v>-851.7600000000001</v>
      </c>
      <c r="G30" s="67">
        <f t="shared" si="3"/>
        <v>0</v>
      </c>
      <c r="K30" s="64">
        <v>28</v>
      </c>
      <c r="L30" s="64">
        <f t="shared" si="0"/>
        <v>2419200</v>
      </c>
      <c r="M30" s="64">
        <f t="shared" si="1"/>
        <v>12.096</v>
      </c>
    </row>
    <row r="31" spans="5:13" x14ac:dyDescent="0.15">
      <c r="E31" s="63">
        <v>180</v>
      </c>
      <c r="F31" s="63">
        <f t="shared" si="2"/>
        <v>-840.87500000000011</v>
      </c>
      <c r="G31" s="67">
        <f t="shared" si="3"/>
        <v>0</v>
      </c>
      <c r="K31" s="64">
        <v>29</v>
      </c>
      <c r="L31" s="64">
        <f t="shared" si="0"/>
        <v>2505600</v>
      </c>
      <c r="M31" s="64">
        <f t="shared" si="1"/>
        <v>12.528</v>
      </c>
    </row>
    <row r="32" spans="5:13" x14ac:dyDescent="0.15">
      <c r="E32" s="63">
        <v>179</v>
      </c>
      <c r="F32" s="63">
        <f t="shared" si="2"/>
        <v>-830.06000000000006</v>
      </c>
      <c r="G32" s="67">
        <f t="shared" si="3"/>
        <v>0</v>
      </c>
      <c r="K32" s="64">
        <v>30</v>
      </c>
      <c r="L32" s="64">
        <f t="shared" si="0"/>
        <v>2592000</v>
      </c>
      <c r="M32" s="64">
        <f t="shared" si="1"/>
        <v>12.96</v>
      </c>
    </row>
    <row r="33" spans="5:15" x14ac:dyDescent="0.15">
      <c r="E33" s="63">
        <v>178</v>
      </c>
      <c r="F33" s="63">
        <f t="shared" si="2"/>
        <v>-819.31500000000005</v>
      </c>
      <c r="G33" s="67">
        <f t="shared" si="3"/>
        <v>0</v>
      </c>
      <c r="K33" s="64">
        <v>31</v>
      </c>
      <c r="L33" s="64">
        <f t="shared" si="0"/>
        <v>2678400</v>
      </c>
      <c r="M33" s="64">
        <f t="shared" si="1"/>
        <v>13.391999999999999</v>
      </c>
    </row>
    <row r="34" spans="5:15" x14ac:dyDescent="0.15">
      <c r="E34" s="63">
        <v>177</v>
      </c>
      <c r="F34" s="63">
        <f t="shared" si="2"/>
        <v>-808.6400000000001</v>
      </c>
      <c r="G34" s="67">
        <f t="shared" si="3"/>
        <v>0</v>
      </c>
      <c r="K34" s="64">
        <v>32</v>
      </c>
      <c r="L34" s="64">
        <f t="shared" si="0"/>
        <v>2764800</v>
      </c>
      <c r="M34" s="64">
        <f t="shared" si="1"/>
        <v>13.824</v>
      </c>
    </row>
    <row r="35" spans="5:15" x14ac:dyDescent="0.15">
      <c r="E35" s="63">
        <v>176</v>
      </c>
      <c r="F35" s="63">
        <f t="shared" si="2"/>
        <v>-798.03500000000008</v>
      </c>
      <c r="G35" s="67">
        <f t="shared" si="3"/>
        <v>0</v>
      </c>
      <c r="K35" s="64">
        <v>33</v>
      </c>
      <c r="L35" s="64">
        <f t="shared" si="0"/>
        <v>2851200</v>
      </c>
      <c r="M35" s="64">
        <f t="shared" si="1"/>
        <v>14.256</v>
      </c>
    </row>
    <row r="36" spans="5:15" x14ac:dyDescent="0.15">
      <c r="E36" s="63">
        <v>175</v>
      </c>
      <c r="F36" s="63">
        <f t="shared" si="2"/>
        <v>-787.50000000000011</v>
      </c>
      <c r="G36" s="67">
        <f t="shared" si="3"/>
        <v>0</v>
      </c>
      <c r="K36" s="64">
        <v>34</v>
      </c>
      <c r="L36" s="64">
        <f t="shared" si="0"/>
        <v>2937600</v>
      </c>
      <c r="M36" s="64">
        <f t="shared" si="1"/>
        <v>14.688000000000001</v>
      </c>
    </row>
    <row r="37" spans="5:15" x14ac:dyDescent="0.15">
      <c r="E37" s="63">
        <v>174</v>
      </c>
      <c r="F37" s="63">
        <f t="shared" si="2"/>
        <v>-777.03500000000008</v>
      </c>
      <c r="G37" s="67">
        <f t="shared" si="3"/>
        <v>0</v>
      </c>
      <c r="J37" s="63">
        <f>CLOCK_ERROR!G4</f>
        <v>0</v>
      </c>
      <c r="K37" s="64">
        <v>35</v>
      </c>
      <c r="L37" s="64">
        <f t="shared" si="0"/>
        <v>3024000</v>
      </c>
      <c r="M37" s="64">
        <f t="shared" si="1"/>
        <v>15.12</v>
      </c>
    </row>
    <row r="38" spans="5:15" x14ac:dyDescent="0.15">
      <c r="E38" s="63">
        <v>173</v>
      </c>
      <c r="F38" s="63">
        <f t="shared" si="2"/>
        <v>-766.6400000000001</v>
      </c>
      <c r="G38" s="67">
        <f t="shared" si="3"/>
        <v>0</v>
      </c>
      <c r="J38" s="63">
        <f t="shared" ref="J38:J43" si="4">J37</f>
        <v>0</v>
      </c>
      <c r="K38" s="64">
        <v>36</v>
      </c>
      <c r="L38" s="64">
        <f t="shared" ref="L38:L44" si="5">3600*24*K38</f>
        <v>3110400</v>
      </c>
      <c r="M38" s="64">
        <f t="shared" si="1"/>
        <v>15.552</v>
      </c>
      <c r="N38" s="64"/>
      <c r="O38" s="64"/>
    </row>
    <row r="39" spans="5:15" x14ac:dyDescent="0.15">
      <c r="E39" s="63">
        <v>172</v>
      </c>
      <c r="F39" s="63">
        <f t="shared" si="2"/>
        <v>-756.31500000000005</v>
      </c>
      <c r="G39" s="67">
        <f t="shared" si="3"/>
        <v>0</v>
      </c>
      <c r="J39" s="63">
        <f t="shared" si="4"/>
        <v>0</v>
      </c>
      <c r="K39" s="64">
        <v>37</v>
      </c>
      <c r="L39" s="64">
        <f t="shared" si="5"/>
        <v>3196800</v>
      </c>
      <c r="M39" s="64">
        <f t="shared" si="1"/>
        <v>15.984</v>
      </c>
      <c r="N39" s="64"/>
      <c r="O39" s="64"/>
    </row>
    <row r="40" spans="5:15" x14ac:dyDescent="0.15">
      <c r="E40" s="63">
        <v>171</v>
      </c>
      <c r="F40" s="63">
        <f t="shared" si="2"/>
        <v>-746.06000000000006</v>
      </c>
      <c r="G40" s="67">
        <f t="shared" si="3"/>
        <v>0</v>
      </c>
      <c r="J40" s="63">
        <f t="shared" si="4"/>
        <v>0</v>
      </c>
      <c r="K40" s="64">
        <v>38</v>
      </c>
      <c r="L40" s="64">
        <f t="shared" si="5"/>
        <v>3283200</v>
      </c>
      <c r="M40" s="64">
        <f t="shared" si="1"/>
        <v>16.416</v>
      </c>
      <c r="N40" s="64"/>
      <c r="O40" s="64"/>
    </row>
    <row r="41" spans="5:15" x14ac:dyDescent="0.15">
      <c r="E41" s="63">
        <v>170</v>
      </c>
      <c r="F41" s="63">
        <f t="shared" si="2"/>
        <v>-735.87500000000011</v>
      </c>
      <c r="G41" s="67">
        <f t="shared" si="3"/>
        <v>0</v>
      </c>
      <c r="J41" s="63">
        <f t="shared" si="4"/>
        <v>0</v>
      </c>
      <c r="K41" s="64">
        <v>39</v>
      </c>
      <c r="L41" s="64">
        <f t="shared" si="5"/>
        <v>3369600</v>
      </c>
      <c r="M41" s="64">
        <f t="shared" si="1"/>
        <v>16.847999999999999</v>
      </c>
      <c r="N41" s="64"/>
      <c r="O41" s="64"/>
    </row>
    <row r="42" spans="5:15" x14ac:dyDescent="0.15">
      <c r="E42" s="63">
        <v>169</v>
      </c>
      <c r="F42" s="63">
        <f t="shared" si="2"/>
        <v>-725.7600000000001</v>
      </c>
      <c r="G42" s="67">
        <f t="shared" si="3"/>
        <v>0</v>
      </c>
      <c r="J42" s="63">
        <f t="shared" si="4"/>
        <v>0</v>
      </c>
      <c r="K42" s="64">
        <v>40</v>
      </c>
      <c r="L42" s="64">
        <f t="shared" si="5"/>
        <v>3456000</v>
      </c>
      <c r="M42" s="64">
        <f t="shared" si="1"/>
        <v>17.28</v>
      </c>
      <c r="N42" s="64"/>
      <c r="O42" s="64"/>
    </row>
    <row r="43" spans="5:15" x14ac:dyDescent="0.15">
      <c r="E43" s="63">
        <v>168</v>
      </c>
      <c r="F43" s="63">
        <f t="shared" si="2"/>
        <v>-715.71500000000003</v>
      </c>
      <c r="G43" s="67">
        <f t="shared" si="3"/>
        <v>0</v>
      </c>
      <c r="J43" s="63">
        <f t="shared" si="4"/>
        <v>0</v>
      </c>
      <c r="K43" s="64">
        <v>41</v>
      </c>
      <c r="L43" s="64">
        <f t="shared" si="5"/>
        <v>3542400</v>
      </c>
      <c r="M43" s="64">
        <f t="shared" si="1"/>
        <v>17.712</v>
      </c>
      <c r="N43" s="64"/>
      <c r="O43" s="64"/>
    </row>
    <row r="44" spans="5:15" x14ac:dyDescent="0.15">
      <c r="E44" s="63">
        <v>167</v>
      </c>
      <c r="F44" s="63">
        <f t="shared" si="2"/>
        <v>-705.74000000000012</v>
      </c>
      <c r="G44" s="67">
        <f t="shared" si="3"/>
        <v>0</v>
      </c>
      <c r="K44" s="64">
        <v>42</v>
      </c>
      <c r="L44" s="64">
        <f t="shared" si="5"/>
        <v>3628800</v>
      </c>
      <c r="M44" s="64">
        <f t="shared" si="1"/>
        <v>18.143999999999998</v>
      </c>
      <c r="N44" s="64"/>
      <c r="O44" s="64"/>
    </row>
    <row r="45" spans="5:15" x14ac:dyDescent="0.15">
      <c r="E45" s="63">
        <v>166</v>
      </c>
      <c r="F45" s="63">
        <f t="shared" si="2"/>
        <v>-695.83500000000004</v>
      </c>
      <c r="G45" s="67">
        <f t="shared" si="3"/>
        <v>0</v>
      </c>
      <c r="K45" s="64">
        <v>43</v>
      </c>
      <c r="L45" s="64">
        <f t="shared" si="0"/>
        <v>3715200</v>
      </c>
      <c r="M45" s="64">
        <f t="shared" si="1"/>
        <v>18.576000000000001</v>
      </c>
    </row>
    <row r="46" spans="5:15" x14ac:dyDescent="0.15">
      <c r="E46" s="63">
        <v>165</v>
      </c>
      <c r="F46" s="63">
        <f t="shared" ref="F46:F60" si="6">-0.035*(25-E46)^2</f>
        <v>-686.00000000000011</v>
      </c>
      <c r="G46" s="67">
        <f t="shared" si="3"/>
        <v>0</v>
      </c>
      <c r="K46" s="64">
        <v>44</v>
      </c>
      <c r="L46" s="64">
        <f t="shared" si="0"/>
        <v>3801600</v>
      </c>
      <c r="M46" s="64">
        <f t="shared" si="1"/>
        <v>19.007999999999999</v>
      </c>
    </row>
    <row r="47" spans="5:15" x14ac:dyDescent="0.15">
      <c r="E47" s="63">
        <v>164</v>
      </c>
      <c r="F47" s="63">
        <f t="shared" si="6"/>
        <v>-676.23500000000001</v>
      </c>
      <c r="G47" s="67">
        <f t="shared" si="3"/>
        <v>0</v>
      </c>
      <c r="K47" s="64">
        <v>45</v>
      </c>
      <c r="L47" s="64">
        <f t="shared" si="0"/>
        <v>3888000</v>
      </c>
      <c r="M47" s="64">
        <f t="shared" si="1"/>
        <v>19.440000000000001</v>
      </c>
    </row>
    <row r="48" spans="5:15" x14ac:dyDescent="0.15">
      <c r="E48" s="63">
        <v>163</v>
      </c>
      <c r="F48" s="63">
        <f t="shared" si="6"/>
        <v>-666.54000000000008</v>
      </c>
      <c r="G48" s="67">
        <f t="shared" si="3"/>
        <v>0</v>
      </c>
      <c r="K48" s="64">
        <v>46</v>
      </c>
      <c r="L48" s="64">
        <f t="shared" si="0"/>
        <v>3974400</v>
      </c>
      <c r="M48" s="64">
        <f t="shared" si="1"/>
        <v>19.872</v>
      </c>
    </row>
    <row r="49" spans="2:13" x14ac:dyDescent="0.15">
      <c r="E49" s="63">
        <v>162</v>
      </c>
      <c r="F49" s="63">
        <f t="shared" si="6"/>
        <v>-656.91500000000008</v>
      </c>
      <c r="G49" s="67">
        <f t="shared" si="3"/>
        <v>0</v>
      </c>
      <c r="K49" s="64">
        <v>47</v>
      </c>
      <c r="L49" s="64">
        <f t="shared" si="0"/>
        <v>4060800</v>
      </c>
      <c r="M49" s="64">
        <f t="shared" si="1"/>
        <v>20.303999999999998</v>
      </c>
    </row>
    <row r="50" spans="2:13" x14ac:dyDescent="0.15">
      <c r="B50" s="63">
        <v>4</v>
      </c>
      <c r="E50" s="63">
        <v>161</v>
      </c>
      <c r="F50" s="63">
        <f t="shared" si="6"/>
        <v>-647.36</v>
      </c>
      <c r="G50" s="67">
        <f t="shared" si="3"/>
        <v>0</v>
      </c>
      <c r="K50" s="64">
        <v>48</v>
      </c>
      <c r="L50" s="64">
        <f t="shared" si="0"/>
        <v>4147200</v>
      </c>
      <c r="M50" s="64">
        <f t="shared" si="1"/>
        <v>20.736000000000001</v>
      </c>
    </row>
    <row r="51" spans="2:13" x14ac:dyDescent="0.15">
      <c r="B51" s="63">
        <v>1</v>
      </c>
      <c r="E51" s="63">
        <v>160</v>
      </c>
      <c r="F51" s="63">
        <f t="shared" si="6"/>
        <v>-637.87500000000011</v>
      </c>
      <c r="G51" s="67">
        <f t="shared" si="3"/>
        <v>0</v>
      </c>
      <c r="K51" s="64">
        <v>49</v>
      </c>
      <c r="L51" s="64">
        <f t="shared" si="0"/>
        <v>4233600</v>
      </c>
      <c r="M51" s="64">
        <f t="shared" si="1"/>
        <v>21.167999999999999</v>
      </c>
    </row>
    <row r="52" spans="2:13" x14ac:dyDescent="0.15">
      <c r="B52" s="63">
        <v>16</v>
      </c>
      <c r="E52" s="63">
        <v>159</v>
      </c>
      <c r="F52" s="63">
        <f t="shared" si="6"/>
        <v>-628.46</v>
      </c>
      <c r="G52" s="67">
        <f t="shared" si="3"/>
        <v>0</v>
      </c>
      <c r="K52" s="64">
        <v>50</v>
      </c>
      <c r="L52" s="64">
        <f t="shared" si="0"/>
        <v>4320000</v>
      </c>
      <c r="M52" s="64">
        <f t="shared" si="1"/>
        <v>21.6</v>
      </c>
    </row>
    <row r="53" spans="2:13" x14ac:dyDescent="0.15">
      <c r="E53" s="63">
        <v>158</v>
      </c>
      <c r="F53" s="63">
        <f t="shared" si="6"/>
        <v>-619.11500000000001</v>
      </c>
      <c r="G53" s="67">
        <f t="shared" si="3"/>
        <v>0</v>
      </c>
      <c r="K53" s="64">
        <v>51</v>
      </c>
      <c r="L53" s="64">
        <f t="shared" si="0"/>
        <v>4406400</v>
      </c>
      <c r="M53" s="64">
        <f t="shared" si="1"/>
        <v>22.032</v>
      </c>
    </row>
    <row r="54" spans="2:13" x14ac:dyDescent="0.15">
      <c r="E54" s="63">
        <v>157</v>
      </c>
      <c r="F54" s="63">
        <f t="shared" si="6"/>
        <v>-609.84</v>
      </c>
      <c r="G54" s="67">
        <f t="shared" si="3"/>
        <v>0</v>
      </c>
      <c r="K54" s="64">
        <v>52</v>
      </c>
      <c r="L54" s="64">
        <f t="shared" si="0"/>
        <v>4492800</v>
      </c>
      <c r="M54" s="64">
        <f t="shared" si="1"/>
        <v>22.463999999999999</v>
      </c>
    </row>
    <row r="55" spans="2:13" x14ac:dyDescent="0.15">
      <c r="E55" s="63">
        <v>156</v>
      </c>
      <c r="F55" s="63">
        <f t="shared" si="6"/>
        <v>-600.6350000000001</v>
      </c>
      <c r="G55" s="67">
        <f t="shared" si="3"/>
        <v>0</v>
      </c>
      <c r="K55" s="64">
        <v>53</v>
      </c>
      <c r="L55" s="64">
        <f t="shared" si="0"/>
        <v>4579200</v>
      </c>
      <c r="M55" s="64">
        <f t="shared" si="1"/>
        <v>22.896000000000001</v>
      </c>
    </row>
    <row r="56" spans="2:13" x14ac:dyDescent="0.15">
      <c r="E56" s="63">
        <v>155</v>
      </c>
      <c r="F56" s="63">
        <f t="shared" si="6"/>
        <v>-591.5</v>
      </c>
      <c r="G56" s="67">
        <f t="shared" si="3"/>
        <v>0</v>
      </c>
      <c r="K56" s="64">
        <v>54</v>
      </c>
      <c r="L56" s="64">
        <f t="shared" si="0"/>
        <v>4665600</v>
      </c>
      <c r="M56" s="64">
        <f t="shared" si="1"/>
        <v>23.327999999999999</v>
      </c>
    </row>
    <row r="57" spans="2:13" x14ac:dyDescent="0.15">
      <c r="E57" s="63">
        <v>154</v>
      </c>
      <c r="F57" s="63">
        <f t="shared" si="6"/>
        <v>-582.43500000000006</v>
      </c>
      <c r="G57" s="67">
        <f t="shared" si="3"/>
        <v>0</v>
      </c>
      <c r="K57" s="64">
        <v>55</v>
      </c>
      <c r="L57" s="64">
        <f t="shared" si="0"/>
        <v>4752000</v>
      </c>
      <c r="M57" s="64">
        <f t="shared" si="1"/>
        <v>23.76</v>
      </c>
    </row>
    <row r="58" spans="2:13" x14ac:dyDescent="0.15">
      <c r="E58" s="63">
        <v>153</v>
      </c>
      <c r="F58" s="63">
        <f t="shared" si="6"/>
        <v>-573.44000000000005</v>
      </c>
      <c r="G58" s="67">
        <f t="shared" si="3"/>
        <v>0</v>
      </c>
      <c r="K58" s="64">
        <v>56</v>
      </c>
      <c r="L58" s="64">
        <f t="shared" si="0"/>
        <v>4838400</v>
      </c>
      <c r="M58" s="64">
        <f t="shared" si="1"/>
        <v>24.192</v>
      </c>
    </row>
    <row r="59" spans="2:13" x14ac:dyDescent="0.15">
      <c r="E59" s="63">
        <v>152</v>
      </c>
      <c r="F59" s="63">
        <f t="shared" si="6"/>
        <v>-564.5150000000001</v>
      </c>
      <c r="G59" s="67">
        <f t="shared" si="3"/>
        <v>0</v>
      </c>
      <c r="K59" s="64">
        <v>57</v>
      </c>
      <c r="L59" s="64">
        <f t="shared" si="0"/>
        <v>4924800</v>
      </c>
      <c r="M59" s="64">
        <f t="shared" si="1"/>
        <v>24.623999999999999</v>
      </c>
    </row>
    <row r="60" spans="2:13" x14ac:dyDescent="0.15">
      <c r="E60" s="63">
        <v>151</v>
      </c>
      <c r="F60" s="63">
        <f t="shared" si="6"/>
        <v>-555.66000000000008</v>
      </c>
      <c r="G60" s="67">
        <f t="shared" si="3"/>
        <v>0</v>
      </c>
      <c r="H60" s="63" t="s">
        <v>21</v>
      </c>
      <c r="I60" s="63" t="s">
        <v>22</v>
      </c>
      <c r="K60" s="64">
        <v>58</v>
      </c>
      <c r="L60" s="64">
        <f t="shared" si="0"/>
        <v>5011200</v>
      </c>
      <c r="M60" s="64">
        <f t="shared" si="1"/>
        <v>25.056000000000001</v>
      </c>
    </row>
    <row r="61" spans="2:13" x14ac:dyDescent="0.15">
      <c r="E61" s="63">
        <v>150</v>
      </c>
      <c r="F61" s="63">
        <f>-0.035*(25-E61)^2</f>
        <v>-546.875</v>
      </c>
      <c r="G61" s="67">
        <f t="shared" si="3"/>
        <v>0</v>
      </c>
      <c r="H61" s="63">
        <v>200</v>
      </c>
      <c r="I61" s="63">
        <f>CLOCK_ERROR!D4</f>
        <v>25</v>
      </c>
      <c r="K61" s="64">
        <v>59</v>
      </c>
      <c r="L61" s="64">
        <f t="shared" si="0"/>
        <v>5097600</v>
      </c>
      <c r="M61" s="64">
        <f t="shared" si="1"/>
        <v>25.488</v>
      </c>
    </row>
    <row r="62" spans="2:13" x14ac:dyDescent="0.15">
      <c r="E62" s="63">
        <v>149</v>
      </c>
      <c r="F62" s="63">
        <f t="shared" ref="F62:F125" si="7">-0.035*(25-E62)^2</f>
        <v>-538.16000000000008</v>
      </c>
      <c r="G62" s="67">
        <f>G6</f>
        <v>0</v>
      </c>
      <c r="H62" s="63">
        <v>150</v>
      </c>
      <c r="I62" s="63">
        <f t="shared" ref="I62:I91" si="8">I61</f>
        <v>25</v>
      </c>
      <c r="K62" s="64">
        <v>60</v>
      </c>
      <c r="L62" s="64">
        <f t="shared" si="0"/>
        <v>5184000</v>
      </c>
      <c r="M62" s="64">
        <f t="shared" si="1"/>
        <v>25.92</v>
      </c>
    </row>
    <row r="63" spans="2:13" x14ac:dyDescent="0.15">
      <c r="E63" s="63">
        <v>148</v>
      </c>
      <c r="F63" s="63">
        <f t="shared" si="7"/>
        <v>-529.5150000000001</v>
      </c>
      <c r="G63" s="67">
        <f t="shared" ref="G63:G126" si="9">G62</f>
        <v>0</v>
      </c>
      <c r="H63" s="67">
        <v>100</v>
      </c>
      <c r="I63" s="63">
        <f t="shared" si="8"/>
        <v>25</v>
      </c>
      <c r="K63" s="64">
        <v>61</v>
      </c>
      <c r="L63" s="64">
        <f t="shared" si="0"/>
        <v>5270400</v>
      </c>
      <c r="M63" s="64">
        <f t="shared" si="1"/>
        <v>26.352</v>
      </c>
    </row>
    <row r="64" spans="2:13" x14ac:dyDescent="0.15">
      <c r="E64" s="63">
        <v>147</v>
      </c>
      <c r="F64" s="63">
        <f t="shared" si="7"/>
        <v>-520.94000000000005</v>
      </c>
      <c r="G64" s="67">
        <f t="shared" si="9"/>
        <v>0</v>
      </c>
      <c r="H64" s="63">
        <v>50</v>
      </c>
      <c r="I64" s="63">
        <f t="shared" si="8"/>
        <v>25</v>
      </c>
      <c r="K64" s="64">
        <v>62</v>
      </c>
      <c r="L64" s="64">
        <f t="shared" si="0"/>
        <v>5356800</v>
      </c>
      <c r="M64" s="64">
        <f t="shared" si="1"/>
        <v>26.783999999999999</v>
      </c>
    </row>
    <row r="65" spans="5:13" x14ac:dyDescent="0.15">
      <c r="E65" s="63">
        <v>146</v>
      </c>
      <c r="F65" s="63">
        <f t="shared" si="7"/>
        <v>-512.43500000000006</v>
      </c>
      <c r="G65" s="67">
        <f t="shared" si="9"/>
        <v>0</v>
      </c>
      <c r="H65" s="63">
        <v>0</v>
      </c>
      <c r="I65" s="63">
        <f t="shared" si="8"/>
        <v>25</v>
      </c>
      <c r="K65" s="64">
        <v>63</v>
      </c>
      <c r="L65" s="64">
        <f t="shared" si="0"/>
        <v>5443200</v>
      </c>
      <c r="M65" s="64">
        <f t="shared" si="1"/>
        <v>27.216000000000001</v>
      </c>
    </row>
    <row r="66" spans="5:13" x14ac:dyDescent="0.15">
      <c r="E66" s="63">
        <v>145</v>
      </c>
      <c r="F66" s="63">
        <f t="shared" si="7"/>
        <v>-504.00000000000006</v>
      </c>
      <c r="G66" s="67">
        <f t="shared" si="9"/>
        <v>0</v>
      </c>
      <c r="H66" s="67">
        <v>-50</v>
      </c>
      <c r="I66" s="63">
        <f t="shared" si="8"/>
        <v>25</v>
      </c>
      <c r="K66" s="64">
        <v>64</v>
      </c>
      <c r="L66" s="64">
        <f t="shared" si="0"/>
        <v>5529600</v>
      </c>
      <c r="M66" s="64">
        <f t="shared" si="1"/>
        <v>27.648</v>
      </c>
    </row>
    <row r="67" spans="5:13" x14ac:dyDescent="0.15">
      <c r="E67" s="63">
        <v>144</v>
      </c>
      <c r="F67" s="63">
        <f t="shared" si="7"/>
        <v>-495.63500000000005</v>
      </c>
      <c r="G67" s="67">
        <f t="shared" si="9"/>
        <v>0</v>
      </c>
      <c r="H67" s="63">
        <v>-100</v>
      </c>
      <c r="I67" s="63">
        <f t="shared" si="8"/>
        <v>25</v>
      </c>
      <c r="K67" s="64">
        <v>65</v>
      </c>
      <c r="L67" s="64">
        <f t="shared" si="0"/>
        <v>5616000</v>
      </c>
      <c r="M67" s="64">
        <f t="shared" si="1"/>
        <v>28.08</v>
      </c>
    </row>
    <row r="68" spans="5:13" x14ac:dyDescent="0.15">
      <c r="E68" s="63">
        <v>143</v>
      </c>
      <c r="F68" s="63">
        <f t="shared" si="7"/>
        <v>-487.34000000000003</v>
      </c>
      <c r="G68" s="67">
        <f t="shared" si="9"/>
        <v>0</v>
      </c>
      <c r="H68" s="63">
        <v>-150</v>
      </c>
      <c r="I68" s="63">
        <f t="shared" si="8"/>
        <v>25</v>
      </c>
      <c r="K68" s="64">
        <v>66</v>
      </c>
      <c r="L68" s="64">
        <f t="shared" ref="L68:L102" si="10">3600*24*K68</f>
        <v>5702400</v>
      </c>
      <c r="M68" s="64">
        <f t="shared" ref="M68:M102" si="11">(L68*$L$2/1000000)</f>
        <v>28.512</v>
      </c>
    </row>
    <row r="69" spans="5:13" x14ac:dyDescent="0.15">
      <c r="E69" s="63">
        <v>142</v>
      </c>
      <c r="F69" s="63">
        <f t="shared" si="7"/>
        <v>-479.11500000000007</v>
      </c>
      <c r="G69" s="67">
        <f t="shared" si="9"/>
        <v>0</v>
      </c>
      <c r="H69" s="67">
        <v>-200</v>
      </c>
      <c r="I69" s="63">
        <f t="shared" si="8"/>
        <v>25</v>
      </c>
      <c r="K69" s="64">
        <v>67</v>
      </c>
      <c r="L69" s="64">
        <f t="shared" si="10"/>
        <v>5788800</v>
      </c>
      <c r="M69" s="64">
        <f t="shared" si="11"/>
        <v>28.943999999999999</v>
      </c>
    </row>
    <row r="70" spans="5:13" x14ac:dyDescent="0.15">
      <c r="E70" s="63">
        <v>141</v>
      </c>
      <c r="F70" s="63">
        <f t="shared" si="7"/>
        <v>-470.96000000000004</v>
      </c>
      <c r="G70" s="67">
        <f t="shared" si="9"/>
        <v>0</v>
      </c>
      <c r="H70" s="63">
        <v>-250</v>
      </c>
      <c r="I70" s="63">
        <f t="shared" si="8"/>
        <v>25</v>
      </c>
      <c r="K70" s="64">
        <v>68</v>
      </c>
      <c r="L70" s="64">
        <f t="shared" si="10"/>
        <v>5875200</v>
      </c>
      <c r="M70" s="64">
        <f t="shared" si="11"/>
        <v>29.376000000000001</v>
      </c>
    </row>
    <row r="71" spans="5:13" x14ac:dyDescent="0.15">
      <c r="E71" s="63">
        <v>140</v>
      </c>
      <c r="F71" s="63">
        <f t="shared" si="7"/>
        <v>-462.87500000000006</v>
      </c>
      <c r="G71" s="67">
        <f t="shared" si="9"/>
        <v>0</v>
      </c>
      <c r="H71" s="63">
        <v>-300</v>
      </c>
      <c r="I71" s="63">
        <f t="shared" si="8"/>
        <v>25</v>
      </c>
      <c r="K71" s="64">
        <v>69</v>
      </c>
      <c r="L71" s="64">
        <f t="shared" si="10"/>
        <v>5961600</v>
      </c>
      <c r="M71" s="64">
        <f t="shared" si="11"/>
        <v>29.808</v>
      </c>
    </row>
    <row r="72" spans="5:13" x14ac:dyDescent="0.15">
      <c r="E72" s="63">
        <v>139</v>
      </c>
      <c r="F72" s="63">
        <f t="shared" si="7"/>
        <v>-454.86000000000007</v>
      </c>
      <c r="G72" s="67">
        <f t="shared" si="9"/>
        <v>0</v>
      </c>
      <c r="H72" s="67">
        <v>-350</v>
      </c>
      <c r="I72" s="63">
        <f t="shared" si="8"/>
        <v>25</v>
      </c>
      <c r="K72" s="64">
        <v>70</v>
      </c>
      <c r="L72" s="64">
        <f t="shared" si="10"/>
        <v>6048000</v>
      </c>
      <c r="M72" s="64">
        <f t="shared" si="11"/>
        <v>30.24</v>
      </c>
    </row>
    <row r="73" spans="5:13" x14ac:dyDescent="0.15">
      <c r="E73" s="63">
        <v>138</v>
      </c>
      <c r="F73" s="63">
        <f t="shared" si="7"/>
        <v>-446.91500000000002</v>
      </c>
      <c r="G73" s="67">
        <f t="shared" si="9"/>
        <v>0</v>
      </c>
      <c r="H73" s="63">
        <v>-400</v>
      </c>
      <c r="I73" s="63">
        <f t="shared" si="8"/>
        <v>25</v>
      </c>
      <c r="K73" s="64">
        <v>71</v>
      </c>
      <c r="L73" s="64">
        <f t="shared" si="10"/>
        <v>6134400</v>
      </c>
      <c r="M73" s="64">
        <f t="shared" si="11"/>
        <v>30.672000000000001</v>
      </c>
    </row>
    <row r="74" spans="5:13" x14ac:dyDescent="0.15">
      <c r="E74" s="63">
        <v>137</v>
      </c>
      <c r="F74" s="63">
        <f t="shared" si="7"/>
        <v>-439.04</v>
      </c>
      <c r="G74" s="67">
        <f t="shared" si="9"/>
        <v>0</v>
      </c>
      <c r="H74" s="63">
        <v>-450</v>
      </c>
      <c r="I74" s="63">
        <f t="shared" si="8"/>
        <v>25</v>
      </c>
      <c r="K74" s="64">
        <v>72</v>
      </c>
      <c r="L74" s="64">
        <f t="shared" si="10"/>
        <v>6220800</v>
      </c>
      <c r="M74" s="64">
        <f t="shared" si="11"/>
        <v>31.103999999999999</v>
      </c>
    </row>
    <row r="75" spans="5:13" x14ac:dyDescent="0.15">
      <c r="E75" s="63">
        <v>136</v>
      </c>
      <c r="F75" s="63">
        <f t="shared" si="7"/>
        <v>-431.23500000000001</v>
      </c>
      <c r="G75" s="67">
        <f t="shared" si="9"/>
        <v>0</v>
      </c>
      <c r="H75" s="67">
        <v>-500</v>
      </c>
      <c r="I75" s="63">
        <f t="shared" si="8"/>
        <v>25</v>
      </c>
      <c r="K75" s="64">
        <v>73</v>
      </c>
      <c r="L75" s="64">
        <f t="shared" si="10"/>
        <v>6307200</v>
      </c>
      <c r="M75" s="64">
        <f t="shared" si="11"/>
        <v>31.536000000000001</v>
      </c>
    </row>
    <row r="76" spans="5:13" x14ac:dyDescent="0.15">
      <c r="E76" s="63">
        <v>135</v>
      </c>
      <c r="F76" s="63">
        <f t="shared" si="7"/>
        <v>-423.50000000000006</v>
      </c>
      <c r="G76" s="67">
        <f t="shared" si="9"/>
        <v>0</v>
      </c>
      <c r="H76" s="63">
        <v>-550</v>
      </c>
      <c r="I76" s="63">
        <f t="shared" si="8"/>
        <v>25</v>
      </c>
      <c r="K76" s="64">
        <v>74</v>
      </c>
      <c r="L76" s="64">
        <f t="shared" si="10"/>
        <v>6393600</v>
      </c>
      <c r="M76" s="64">
        <f t="shared" si="11"/>
        <v>31.968</v>
      </c>
    </row>
    <row r="77" spans="5:13" x14ac:dyDescent="0.15">
      <c r="E77" s="63">
        <v>134</v>
      </c>
      <c r="F77" s="63">
        <f t="shared" si="7"/>
        <v>-415.83500000000004</v>
      </c>
      <c r="G77" s="67">
        <f t="shared" si="9"/>
        <v>0</v>
      </c>
      <c r="H77" s="63">
        <v>-600</v>
      </c>
      <c r="I77" s="63">
        <f t="shared" si="8"/>
        <v>25</v>
      </c>
      <c r="K77" s="64">
        <v>75</v>
      </c>
      <c r="L77" s="64">
        <f t="shared" si="10"/>
        <v>6480000</v>
      </c>
      <c r="M77" s="64">
        <f t="shared" si="11"/>
        <v>32.4</v>
      </c>
    </row>
    <row r="78" spans="5:13" x14ac:dyDescent="0.15">
      <c r="E78" s="63">
        <v>133</v>
      </c>
      <c r="F78" s="63">
        <f t="shared" si="7"/>
        <v>-408.24000000000007</v>
      </c>
      <c r="G78" s="67">
        <f t="shared" si="9"/>
        <v>0</v>
      </c>
      <c r="H78" s="63">
        <v>-650</v>
      </c>
      <c r="I78" s="63">
        <f t="shared" si="8"/>
        <v>25</v>
      </c>
      <c r="K78" s="64">
        <v>76</v>
      </c>
      <c r="L78" s="64">
        <f t="shared" si="10"/>
        <v>6566400</v>
      </c>
      <c r="M78" s="64">
        <f t="shared" si="11"/>
        <v>32.832000000000001</v>
      </c>
    </row>
    <row r="79" spans="5:13" x14ac:dyDescent="0.15">
      <c r="E79" s="63">
        <v>132</v>
      </c>
      <c r="F79" s="63">
        <f t="shared" si="7"/>
        <v>-400.71500000000003</v>
      </c>
      <c r="G79" s="67">
        <f t="shared" si="9"/>
        <v>0</v>
      </c>
      <c r="H79" s="67">
        <v>-700</v>
      </c>
      <c r="I79" s="63">
        <f t="shared" si="8"/>
        <v>25</v>
      </c>
      <c r="K79" s="64">
        <v>77</v>
      </c>
      <c r="L79" s="64">
        <f t="shared" si="10"/>
        <v>6652800</v>
      </c>
      <c r="M79" s="64">
        <f t="shared" si="11"/>
        <v>33.264000000000003</v>
      </c>
    </row>
    <row r="80" spans="5:13" x14ac:dyDescent="0.15">
      <c r="E80" s="63">
        <v>131</v>
      </c>
      <c r="F80" s="63">
        <f t="shared" si="7"/>
        <v>-393.26000000000005</v>
      </c>
      <c r="G80" s="67">
        <f t="shared" si="9"/>
        <v>0</v>
      </c>
      <c r="H80" s="63">
        <v>-750</v>
      </c>
      <c r="I80" s="63">
        <f t="shared" si="8"/>
        <v>25</v>
      </c>
      <c r="K80" s="64">
        <v>78</v>
      </c>
      <c r="L80" s="64">
        <f t="shared" si="10"/>
        <v>6739200</v>
      </c>
      <c r="M80" s="64">
        <f t="shared" si="11"/>
        <v>33.695999999999998</v>
      </c>
    </row>
    <row r="81" spans="5:13" x14ac:dyDescent="0.15">
      <c r="E81" s="63">
        <v>130</v>
      </c>
      <c r="F81" s="63">
        <f t="shared" si="7"/>
        <v>-385.87500000000006</v>
      </c>
      <c r="G81" s="67">
        <f t="shared" si="9"/>
        <v>0</v>
      </c>
      <c r="H81" s="63">
        <v>-800</v>
      </c>
      <c r="I81" s="63">
        <f t="shared" si="8"/>
        <v>25</v>
      </c>
      <c r="K81" s="64">
        <v>79</v>
      </c>
      <c r="L81" s="64">
        <f t="shared" si="10"/>
        <v>6825600</v>
      </c>
      <c r="M81" s="64">
        <f t="shared" si="11"/>
        <v>34.128</v>
      </c>
    </row>
    <row r="82" spans="5:13" x14ac:dyDescent="0.15">
      <c r="E82" s="63">
        <v>129</v>
      </c>
      <c r="F82" s="63">
        <f t="shared" si="7"/>
        <v>-378.56000000000006</v>
      </c>
      <c r="G82" s="67">
        <f t="shared" si="9"/>
        <v>0</v>
      </c>
      <c r="H82" s="63">
        <v>-850</v>
      </c>
      <c r="I82" s="63">
        <f t="shared" si="8"/>
        <v>25</v>
      </c>
      <c r="K82" s="64">
        <v>80</v>
      </c>
      <c r="L82" s="64">
        <f t="shared" si="10"/>
        <v>6912000</v>
      </c>
      <c r="M82" s="64">
        <f t="shared" si="11"/>
        <v>34.56</v>
      </c>
    </row>
    <row r="83" spans="5:13" x14ac:dyDescent="0.15">
      <c r="E83" s="63">
        <v>128</v>
      </c>
      <c r="F83" s="63">
        <f t="shared" si="7"/>
        <v>-371.31500000000005</v>
      </c>
      <c r="G83" s="67">
        <f t="shared" si="9"/>
        <v>0</v>
      </c>
      <c r="H83" s="67">
        <v>-900</v>
      </c>
      <c r="I83" s="63">
        <f t="shared" si="8"/>
        <v>25</v>
      </c>
      <c r="K83" s="64">
        <v>81</v>
      </c>
      <c r="L83" s="64">
        <f t="shared" si="10"/>
        <v>6998400</v>
      </c>
      <c r="M83" s="64">
        <f t="shared" si="11"/>
        <v>34.991999999999997</v>
      </c>
    </row>
    <row r="84" spans="5:13" x14ac:dyDescent="0.15">
      <c r="E84" s="63">
        <v>127</v>
      </c>
      <c r="F84" s="63">
        <f t="shared" si="7"/>
        <v>-364.14000000000004</v>
      </c>
      <c r="G84" s="67">
        <f t="shared" si="9"/>
        <v>0</v>
      </c>
      <c r="H84" s="63">
        <v>-950</v>
      </c>
      <c r="I84" s="63">
        <f t="shared" si="8"/>
        <v>25</v>
      </c>
      <c r="K84" s="64">
        <v>82</v>
      </c>
      <c r="L84" s="64">
        <f t="shared" si="10"/>
        <v>7084800</v>
      </c>
      <c r="M84" s="64">
        <f t="shared" si="11"/>
        <v>35.423999999999999</v>
      </c>
    </row>
    <row r="85" spans="5:13" x14ac:dyDescent="0.15">
      <c r="E85" s="63">
        <v>126</v>
      </c>
      <c r="F85" s="63">
        <f t="shared" si="7"/>
        <v>-357.03500000000003</v>
      </c>
      <c r="G85" s="67">
        <f t="shared" si="9"/>
        <v>0</v>
      </c>
      <c r="H85" s="63">
        <v>-1000</v>
      </c>
      <c r="I85" s="63">
        <f t="shared" si="8"/>
        <v>25</v>
      </c>
      <c r="K85" s="64">
        <v>83</v>
      </c>
      <c r="L85" s="64">
        <f t="shared" si="10"/>
        <v>7171200</v>
      </c>
      <c r="M85" s="64">
        <f t="shared" si="11"/>
        <v>35.856000000000002</v>
      </c>
    </row>
    <row r="86" spans="5:13" x14ac:dyDescent="0.15">
      <c r="E86" s="63">
        <v>125</v>
      </c>
      <c r="F86" s="63">
        <f t="shared" si="7"/>
        <v>-350.00000000000006</v>
      </c>
      <c r="G86" s="67">
        <f t="shared" si="9"/>
        <v>0</v>
      </c>
      <c r="H86" s="63">
        <v>-1050</v>
      </c>
      <c r="I86" s="63">
        <f t="shared" si="8"/>
        <v>25</v>
      </c>
      <c r="K86" s="64">
        <v>84</v>
      </c>
      <c r="L86" s="64">
        <f t="shared" si="10"/>
        <v>7257600</v>
      </c>
      <c r="M86" s="64">
        <f t="shared" si="11"/>
        <v>36.287999999999997</v>
      </c>
    </row>
    <row r="87" spans="5:13" x14ac:dyDescent="0.15">
      <c r="E87" s="63">
        <v>124</v>
      </c>
      <c r="F87" s="63">
        <f t="shared" si="7"/>
        <v>-343.03500000000003</v>
      </c>
      <c r="G87" s="67">
        <f t="shared" si="9"/>
        <v>0</v>
      </c>
      <c r="H87" s="67">
        <v>-1100</v>
      </c>
      <c r="I87" s="63">
        <f t="shared" si="8"/>
        <v>25</v>
      </c>
      <c r="K87" s="64">
        <v>85</v>
      </c>
      <c r="L87" s="64">
        <f t="shared" si="10"/>
        <v>7344000</v>
      </c>
      <c r="M87" s="64">
        <f t="shared" si="11"/>
        <v>36.72</v>
      </c>
    </row>
    <row r="88" spans="5:13" x14ac:dyDescent="0.15">
      <c r="E88" s="63">
        <v>123</v>
      </c>
      <c r="F88" s="63">
        <f t="shared" si="7"/>
        <v>-336.14000000000004</v>
      </c>
      <c r="G88" s="67">
        <f t="shared" si="9"/>
        <v>0</v>
      </c>
      <c r="H88" s="63">
        <v>-1150</v>
      </c>
      <c r="I88" s="63">
        <f t="shared" si="8"/>
        <v>25</v>
      </c>
      <c r="K88" s="64">
        <v>86</v>
      </c>
      <c r="L88" s="64">
        <f t="shared" si="10"/>
        <v>7430400</v>
      </c>
      <c r="M88" s="64">
        <f t="shared" si="11"/>
        <v>37.152000000000001</v>
      </c>
    </row>
    <row r="89" spans="5:13" x14ac:dyDescent="0.15">
      <c r="E89" s="63">
        <v>122</v>
      </c>
      <c r="F89" s="63">
        <f t="shared" si="7"/>
        <v>-329.31500000000005</v>
      </c>
      <c r="G89" s="67">
        <f t="shared" si="9"/>
        <v>0</v>
      </c>
      <c r="H89" s="63">
        <v>-1200</v>
      </c>
      <c r="I89" s="63">
        <f t="shared" si="8"/>
        <v>25</v>
      </c>
      <c r="K89" s="64">
        <v>87</v>
      </c>
      <c r="L89" s="64">
        <f t="shared" si="10"/>
        <v>7516800</v>
      </c>
      <c r="M89" s="64">
        <f t="shared" si="11"/>
        <v>37.584000000000003</v>
      </c>
    </row>
    <row r="90" spans="5:13" x14ac:dyDescent="0.15">
      <c r="E90" s="63">
        <v>121</v>
      </c>
      <c r="F90" s="63">
        <f t="shared" si="7"/>
        <v>-322.56000000000006</v>
      </c>
      <c r="G90" s="67">
        <f t="shared" si="9"/>
        <v>0</v>
      </c>
      <c r="H90" s="63">
        <v>-1250</v>
      </c>
      <c r="I90" s="63">
        <f t="shared" si="8"/>
        <v>25</v>
      </c>
      <c r="K90" s="64">
        <v>88</v>
      </c>
      <c r="L90" s="64">
        <f t="shared" si="10"/>
        <v>7603200</v>
      </c>
      <c r="M90" s="64">
        <f t="shared" si="11"/>
        <v>38.015999999999998</v>
      </c>
    </row>
    <row r="91" spans="5:13" x14ac:dyDescent="0.15">
      <c r="E91" s="63">
        <v>120</v>
      </c>
      <c r="F91" s="63">
        <f t="shared" si="7"/>
        <v>-315.87500000000006</v>
      </c>
      <c r="G91" s="67">
        <f t="shared" si="9"/>
        <v>0</v>
      </c>
      <c r="H91" s="67">
        <v>-1300</v>
      </c>
      <c r="I91" s="63">
        <f t="shared" si="8"/>
        <v>25</v>
      </c>
      <c r="K91" s="64">
        <v>89</v>
      </c>
      <c r="L91" s="64">
        <f t="shared" si="10"/>
        <v>7689600</v>
      </c>
      <c r="M91" s="64">
        <f t="shared" si="11"/>
        <v>38.448</v>
      </c>
    </row>
    <row r="92" spans="5:13" x14ac:dyDescent="0.15">
      <c r="E92" s="63">
        <v>119</v>
      </c>
      <c r="F92" s="63">
        <f t="shared" si="7"/>
        <v>-309.26000000000005</v>
      </c>
      <c r="G92" s="67">
        <f t="shared" si="9"/>
        <v>0</v>
      </c>
      <c r="K92" s="64">
        <v>90</v>
      </c>
      <c r="L92" s="64">
        <f t="shared" si="10"/>
        <v>7776000</v>
      </c>
      <c r="M92" s="64">
        <f t="shared" si="11"/>
        <v>38.880000000000003</v>
      </c>
    </row>
    <row r="93" spans="5:13" x14ac:dyDescent="0.15">
      <c r="E93" s="63">
        <v>118</v>
      </c>
      <c r="F93" s="63">
        <f t="shared" si="7"/>
        <v>-302.71500000000003</v>
      </c>
      <c r="G93" s="67">
        <f t="shared" si="9"/>
        <v>0</v>
      </c>
      <c r="K93" s="64">
        <v>91</v>
      </c>
      <c r="L93" s="64">
        <f t="shared" si="10"/>
        <v>7862400</v>
      </c>
      <c r="M93" s="64">
        <f t="shared" si="11"/>
        <v>39.311999999999998</v>
      </c>
    </row>
    <row r="94" spans="5:13" x14ac:dyDescent="0.15">
      <c r="E94" s="63">
        <v>117</v>
      </c>
      <c r="F94" s="63">
        <f t="shared" si="7"/>
        <v>-296.24</v>
      </c>
      <c r="G94" s="67">
        <f t="shared" si="9"/>
        <v>0</v>
      </c>
      <c r="K94" s="64">
        <v>92</v>
      </c>
      <c r="L94" s="64">
        <f t="shared" si="10"/>
        <v>7948800</v>
      </c>
      <c r="M94" s="64">
        <f t="shared" si="11"/>
        <v>39.744</v>
      </c>
    </row>
    <row r="95" spans="5:13" x14ac:dyDescent="0.15">
      <c r="E95" s="63">
        <v>116</v>
      </c>
      <c r="F95" s="63">
        <f t="shared" si="7"/>
        <v>-289.83500000000004</v>
      </c>
      <c r="G95" s="67">
        <f t="shared" si="9"/>
        <v>0</v>
      </c>
      <c r="I95" s="63">
        <v>200</v>
      </c>
      <c r="K95" s="64">
        <v>93</v>
      </c>
      <c r="L95" s="64">
        <f t="shared" si="10"/>
        <v>8035200</v>
      </c>
      <c r="M95" s="64">
        <f t="shared" si="11"/>
        <v>40.176000000000002</v>
      </c>
    </row>
    <row r="96" spans="5:13" x14ac:dyDescent="0.15">
      <c r="E96" s="63">
        <v>115</v>
      </c>
      <c r="F96" s="63">
        <f t="shared" si="7"/>
        <v>-283.5</v>
      </c>
      <c r="G96" s="67">
        <f t="shared" si="9"/>
        <v>0</v>
      </c>
      <c r="H96" s="67"/>
      <c r="I96" s="63">
        <v>150</v>
      </c>
      <c r="K96" s="64">
        <v>94</v>
      </c>
      <c r="L96" s="64">
        <f t="shared" si="10"/>
        <v>8121600</v>
      </c>
      <c r="M96" s="64">
        <f t="shared" si="11"/>
        <v>40.607999999999997</v>
      </c>
    </row>
    <row r="97" spans="5:13" x14ac:dyDescent="0.15">
      <c r="E97" s="63">
        <v>114</v>
      </c>
      <c r="F97" s="63">
        <f t="shared" si="7"/>
        <v>-277.23500000000001</v>
      </c>
      <c r="G97" s="67">
        <f t="shared" si="9"/>
        <v>0</v>
      </c>
      <c r="H97" s="67"/>
      <c r="I97" s="63">
        <v>100</v>
      </c>
      <c r="K97" s="64">
        <v>95</v>
      </c>
      <c r="L97" s="64">
        <f t="shared" si="10"/>
        <v>8208000</v>
      </c>
      <c r="M97" s="64">
        <f t="shared" si="11"/>
        <v>41.04</v>
      </c>
    </row>
    <row r="98" spans="5:13" x14ac:dyDescent="0.15">
      <c r="E98" s="63">
        <v>113</v>
      </c>
      <c r="F98" s="63">
        <f t="shared" si="7"/>
        <v>-271.04000000000002</v>
      </c>
      <c r="G98" s="67">
        <f t="shared" si="9"/>
        <v>0</v>
      </c>
      <c r="H98" s="67"/>
      <c r="I98" s="63">
        <v>50</v>
      </c>
      <c r="K98" s="64">
        <v>96</v>
      </c>
      <c r="L98" s="64">
        <f t="shared" si="10"/>
        <v>8294400</v>
      </c>
      <c r="M98" s="64">
        <f t="shared" si="11"/>
        <v>41.472000000000001</v>
      </c>
    </row>
    <row r="99" spans="5:13" x14ac:dyDescent="0.15">
      <c r="E99" s="63">
        <v>112</v>
      </c>
      <c r="F99" s="63">
        <f t="shared" si="7"/>
        <v>-264.91500000000002</v>
      </c>
      <c r="G99" s="67">
        <f t="shared" si="9"/>
        <v>0</v>
      </c>
      <c r="H99" s="67"/>
      <c r="I99" s="63">
        <v>0</v>
      </c>
      <c r="K99" s="64">
        <v>97</v>
      </c>
      <c r="L99" s="64">
        <f t="shared" si="10"/>
        <v>8380800</v>
      </c>
      <c r="M99" s="64">
        <f t="shared" si="11"/>
        <v>41.904000000000003</v>
      </c>
    </row>
    <row r="100" spans="5:13" x14ac:dyDescent="0.15">
      <c r="E100" s="63">
        <v>111</v>
      </c>
      <c r="F100" s="63">
        <f t="shared" si="7"/>
        <v>-258.86</v>
      </c>
      <c r="G100" s="67">
        <f t="shared" si="9"/>
        <v>0</v>
      </c>
      <c r="H100" s="67"/>
      <c r="I100" s="63">
        <v>-50</v>
      </c>
      <c r="K100" s="64">
        <v>98</v>
      </c>
      <c r="L100" s="64">
        <f t="shared" si="10"/>
        <v>8467200</v>
      </c>
      <c r="M100" s="64">
        <f t="shared" si="11"/>
        <v>42.335999999999999</v>
      </c>
    </row>
    <row r="101" spans="5:13" x14ac:dyDescent="0.15">
      <c r="E101" s="63">
        <v>110</v>
      </c>
      <c r="F101" s="63">
        <f t="shared" si="7"/>
        <v>-252.87500000000003</v>
      </c>
      <c r="G101" s="67">
        <f t="shared" si="9"/>
        <v>0</v>
      </c>
      <c r="H101" s="67"/>
      <c r="I101" s="63">
        <v>-100</v>
      </c>
      <c r="K101" s="64">
        <v>99</v>
      </c>
      <c r="L101" s="64">
        <f t="shared" si="10"/>
        <v>8553600</v>
      </c>
      <c r="M101" s="64">
        <f t="shared" si="11"/>
        <v>42.768000000000001</v>
      </c>
    </row>
    <row r="102" spans="5:13" x14ac:dyDescent="0.15">
      <c r="E102" s="63">
        <v>109</v>
      </c>
      <c r="F102" s="63">
        <f t="shared" si="7"/>
        <v>-246.96000000000004</v>
      </c>
      <c r="G102" s="67">
        <f t="shared" si="9"/>
        <v>0</v>
      </c>
      <c r="H102" s="67"/>
      <c r="I102" s="67"/>
      <c r="K102" s="64">
        <v>100</v>
      </c>
      <c r="L102" s="64">
        <f t="shared" si="10"/>
        <v>8640000</v>
      </c>
      <c r="M102" s="64">
        <f t="shared" si="11"/>
        <v>43.2</v>
      </c>
    </row>
    <row r="103" spans="5:13" x14ac:dyDescent="0.15">
      <c r="E103" s="63">
        <v>108</v>
      </c>
      <c r="F103" s="63">
        <f t="shared" si="7"/>
        <v>-241.11500000000001</v>
      </c>
      <c r="G103" s="67">
        <f t="shared" si="9"/>
        <v>0</v>
      </c>
      <c r="K103" s="64"/>
      <c r="L103" s="64"/>
      <c r="M103" s="64"/>
    </row>
    <row r="104" spans="5:13" x14ac:dyDescent="0.15">
      <c r="E104" s="63">
        <v>107</v>
      </c>
      <c r="F104" s="63">
        <f t="shared" si="7"/>
        <v>-235.34000000000003</v>
      </c>
      <c r="G104" s="67">
        <f t="shared" si="9"/>
        <v>0</v>
      </c>
      <c r="K104" s="64"/>
      <c r="L104" s="64"/>
      <c r="M104" s="64"/>
    </row>
    <row r="105" spans="5:13" x14ac:dyDescent="0.15">
      <c r="E105" s="63">
        <v>106</v>
      </c>
      <c r="F105" s="63">
        <f t="shared" si="7"/>
        <v>-229.63500000000002</v>
      </c>
      <c r="G105" s="67">
        <f t="shared" si="9"/>
        <v>0</v>
      </c>
      <c r="K105" s="64"/>
      <c r="L105" s="64"/>
      <c r="M105" s="64"/>
    </row>
    <row r="106" spans="5:13" x14ac:dyDescent="0.15">
      <c r="E106" s="63">
        <v>105</v>
      </c>
      <c r="F106" s="63">
        <f t="shared" si="7"/>
        <v>-224.00000000000003</v>
      </c>
      <c r="G106" s="67">
        <f t="shared" si="9"/>
        <v>0</v>
      </c>
      <c r="K106" s="64"/>
      <c r="L106" s="64"/>
      <c r="M106" s="64"/>
    </row>
    <row r="107" spans="5:13" x14ac:dyDescent="0.15">
      <c r="E107" s="63">
        <v>104</v>
      </c>
      <c r="F107" s="63">
        <f t="shared" si="7"/>
        <v>-218.43500000000003</v>
      </c>
      <c r="G107" s="67">
        <f t="shared" si="9"/>
        <v>0</v>
      </c>
      <c r="K107" s="64"/>
      <c r="L107" s="64"/>
      <c r="M107" s="64"/>
    </row>
    <row r="108" spans="5:13" x14ac:dyDescent="0.15">
      <c r="E108" s="63">
        <v>103</v>
      </c>
      <c r="F108" s="63">
        <f t="shared" si="7"/>
        <v>-212.94000000000003</v>
      </c>
      <c r="G108" s="67">
        <f t="shared" si="9"/>
        <v>0</v>
      </c>
      <c r="K108" s="64"/>
      <c r="L108" s="64"/>
      <c r="M108" s="64"/>
    </row>
    <row r="109" spans="5:13" x14ac:dyDescent="0.15">
      <c r="E109" s="63">
        <v>102</v>
      </c>
      <c r="F109" s="63">
        <f t="shared" si="7"/>
        <v>-207.51500000000001</v>
      </c>
      <c r="G109" s="67">
        <f t="shared" si="9"/>
        <v>0</v>
      </c>
      <c r="K109" s="64"/>
      <c r="L109" s="64"/>
      <c r="M109" s="64"/>
    </row>
    <row r="110" spans="5:13" x14ac:dyDescent="0.15">
      <c r="E110" s="63">
        <v>101</v>
      </c>
      <c r="F110" s="63">
        <f t="shared" si="7"/>
        <v>-202.16000000000003</v>
      </c>
      <c r="G110" s="67">
        <f t="shared" si="9"/>
        <v>0</v>
      </c>
      <c r="K110" s="64"/>
      <c r="L110" s="64"/>
      <c r="M110" s="64"/>
    </row>
    <row r="111" spans="5:13" x14ac:dyDescent="0.15">
      <c r="E111" s="63">
        <v>100</v>
      </c>
      <c r="F111" s="63">
        <f t="shared" si="7"/>
        <v>-196.87500000000003</v>
      </c>
      <c r="G111" s="67">
        <f t="shared" si="9"/>
        <v>0</v>
      </c>
      <c r="K111" s="64"/>
      <c r="L111" s="64"/>
      <c r="M111" s="64"/>
    </row>
    <row r="112" spans="5:13" x14ac:dyDescent="0.15">
      <c r="E112" s="63">
        <v>99</v>
      </c>
      <c r="F112" s="63">
        <f t="shared" si="7"/>
        <v>-191.66000000000003</v>
      </c>
      <c r="G112" s="67">
        <f t="shared" si="9"/>
        <v>0</v>
      </c>
      <c r="K112" s="64"/>
      <c r="L112" s="64"/>
      <c r="M112" s="64"/>
    </row>
    <row r="113" spans="5:13" x14ac:dyDescent="0.15">
      <c r="E113" s="63">
        <v>98</v>
      </c>
      <c r="F113" s="63">
        <f t="shared" si="7"/>
        <v>-186.51500000000001</v>
      </c>
      <c r="G113" s="67">
        <f t="shared" si="9"/>
        <v>0</v>
      </c>
      <c r="K113" s="64"/>
      <c r="L113" s="64"/>
      <c r="M113" s="64"/>
    </row>
    <row r="114" spans="5:13" x14ac:dyDescent="0.15">
      <c r="E114" s="63">
        <v>97</v>
      </c>
      <c r="F114" s="63">
        <f t="shared" si="7"/>
        <v>-181.44000000000003</v>
      </c>
      <c r="G114" s="67">
        <f t="shared" si="9"/>
        <v>0</v>
      </c>
      <c r="K114" s="64"/>
      <c r="L114" s="64"/>
      <c r="M114" s="64"/>
    </row>
    <row r="115" spans="5:13" x14ac:dyDescent="0.15">
      <c r="E115" s="63">
        <v>96</v>
      </c>
      <c r="F115" s="63">
        <f t="shared" si="7"/>
        <v>-176.43500000000003</v>
      </c>
      <c r="G115" s="67">
        <f t="shared" si="9"/>
        <v>0</v>
      </c>
      <c r="K115" s="64"/>
      <c r="L115" s="64"/>
      <c r="M115" s="64"/>
    </row>
    <row r="116" spans="5:13" x14ac:dyDescent="0.15">
      <c r="E116" s="63">
        <v>95</v>
      </c>
      <c r="F116" s="63">
        <f t="shared" si="7"/>
        <v>-171.50000000000003</v>
      </c>
      <c r="G116" s="67">
        <f t="shared" si="9"/>
        <v>0</v>
      </c>
      <c r="K116" s="64"/>
      <c r="L116" s="64"/>
      <c r="M116" s="64"/>
    </row>
    <row r="117" spans="5:13" x14ac:dyDescent="0.15">
      <c r="E117" s="63">
        <v>94</v>
      </c>
      <c r="F117" s="63">
        <f t="shared" si="7"/>
        <v>-166.63500000000002</v>
      </c>
      <c r="G117" s="67">
        <f t="shared" si="9"/>
        <v>0</v>
      </c>
      <c r="K117" s="64"/>
      <c r="L117" s="64"/>
      <c r="M117" s="64"/>
    </row>
    <row r="118" spans="5:13" x14ac:dyDescent="0.15">
      <c r="E118" s="63">
        <v>93</v>
      </c>
      <c r="F118" s="63">
        <f t="shared" si="7"/>
        <v>-161.84</v>
      </c>
      <c r="G118" s="67">
        <f t="shared" si="9"/>
        <v>0</v>
      </c>
      <c r="K118" s="64"/>
      <c r="L118" s="64"/>
      <c r="M118" s="64"/>
    </row>
    <row r="119" spans="5:13" x14ac:dyDescent="0.15">
      <c r="E119" s="63">
        <v>92</v>
      </c>
      <c r="F119" s="63">
        <f t="shared" si="7"/>
        <v>-157.11500000000001</v>
      </c>
      <c r="G119" s="67">
        <f t="shared" si="9"/>
        <v>0</v>
      </c>
      <c r="K119" s="64"/>
      <c r="L119" s="64"/>
      <c r="M119" s="64"/>
    </row>
    <row r="120" spans="5:13" x14ac:dyDescent="0.15">
      <c r="E120" s="63">
        <v>91</v>
      </c>
      <c r="F120" s="63">
        <f t="shared" si="7"/>
        <v>-152.46</v>
      </c>
      <c r="G120" s="67">
        <f t="shared" si="9"/>
        <v>0</v>
      </c>
      <c r="K120" s="64"/>
      <c r="L120" s="64"/>
      <c r="M120" s="64"/>
    </row>
    <row r="121" spans="5:13" x14ac:dyDescent="0.15">
      <c r="E121" s="63">
        <v>90</v>
      </c>
      <c r="F121" s="63">
        <f t="shared" si="7"/>
        <v>-147.875</v>
      </c>
      <c r="G121" s="67">
        <f t="shared" si="9"/>
        <v>0</v>
      </c>
      <c r="K121" s="64"/>
      <c r="L121" s="64"/>
      <c r="M121" s="64"/>
    </row>
    <row r="122" spans="5:13" x14ac:dyDescent="0.15">
      <c r="E122" s="63">
        <v>89</v>
      </c>
      <c r="F122" s="63">
        <f t="shared" si="7"/>
        <v>-143.36000000000001</v>
      </c>
      <c r="G122" s="67">
        <f t="shared" si="9"/>
        <v>0</v>
      </c>
      <c r="K122" s="64"/>
      <c r="L122" s="64"/>
      <c r="M122" s="64"/>
    </row>
    <row r="123" spans="5:13" x14ac:dyDescent="0.15">
      <c r="E123" s="63">
        <v>88</v>
      </c>
      <c r="F123" s="63">
        <f t="shared" si="7"/>
        <v>-138.91500000000002</v>
      </c>
      <c r="G123" s="67">
        <f t="shared" si="9"/>
        <v>0</v>
      </c>
      <c r="K123" s="64"/>
      <c r="L123" s="64"/>
      <c r="M123" s="64"/>
    </row>
    <row r="124" spans="5:13" x14ac:dyDescent="0.15">
      <c r="E124" s="63">
        <v>87</v>
      </c>
      <c r="F124" s="63">
        <f t="shared" si="7"/>
        <v>-134.54000000000002</v>
      </c>
      <c r="G124" s="67">
        <f t="shared" si="9"/>
        <v>0</v>
      </c>
      <c r="K124" s="64"/>
      <c r="L124" s="64"/>
      <c r="M124" s="64"/>
    </row>
    <row r="125" spans="5:13" x14ac:dyDescent="0.15">
      <c r="E125" s="63">
        <v>86</v>
      </c>
      <c r="F125" s="63">
        <f t="shared" si="7"/>
        <v>-130.23500000000001</v>
      </c>
      <c r="G125" s="67">
        <f t="shared" si="9"/>
        <v>0</v>
      </c>
      <c r="K125" s="64"/>
      <c r="L125" s="64"/>
      <c r="M125" s="64"/>
    </row>
    <row r="126" spans="5:13" x14ac:dyDescent="0.15">
      <c r="E126" s="63">
        <v>85</v>
      </c>
      <c r="F126" s="63">
        <f t="shared" ref="F126:F189" si="12">-0.035*(25-E126)^2</f>
        <v>-126.00000000000001</v>
      </c>
      <c r="G126" s="67">
        <f t="shared" si="9"/>
        <v>0</v>
      </c>
      <c r="K126" s="64"/>
      <c r="L126" s="64"/>
      <c r="M126" s="64"/>
    </row>
    <row r="127" spans="5:13" x14ac:dyDescent="0.15">
      <c r="E127" s="63">
        <v>84</v>
      </c>
      <c r="F127" s="63">
        <f t="shared" si="12"/>
        <v>-121.83500000000001</v>
      </c>
      <c r="G127" s="67">
        <f t="shared" ref="G127:G190" si="13">G126</f>
        <v>0</v>
      </c>
      <c r="K127" s="64"/>
      <c r="L127" s="64"/>
      <c r="M127" s="64"/>
    </row>
    <row r="128" spans="5:13" x14ac:dyDescent="0.15">
      <c r="E128" s="63">
        <v>83</v>
      </c>
      <c r="F128" s="63">
        <f t="shared" si="12"/>
        <v>-117.74000000000001</v>
      </c>
      <c r="G128" s="67">
        <f t="shared" si="13"/>
        <v>0</v>
      </c>
      <c r="K128" s="64"/>
      <c r="L128" s="64"/>
      <c r="M128" s="64"/>
    </row>
    <row r="129" spans="5:13" x14ac:dyDescent="0.15">
      <c r="E129" s="63">
        <v>82</v>
      </c>
      <c r="F129" s="63">
        <f t="shared" si="12"/>
        <v>-113.71500000000002</v>
      </c>
      <c r="G129" s="67">
        <f t="shared" si="13"/>
        <v>0</v>
      </c>
      <c r="K129" s="64"/>
      <c r="L129" s="64"/>
      <c r="M129" s="64"/>
    </row>
    <row r="130" spans="5:13" x14ac:dyDescent="0.15">
      <c r="E130" s="63">
        <v>81</v>
      </c>
      <c r="F130" s="63">
        <f t="shared" si="12"/>
        <v>-109.76</v>
      </c>
      <c r="G130" s="67">
        <f t="shared" si="13"/>
        <v>0</v>
      </c>
      <c r="K130" s="64"/>
      <c r="L130" s="64"/>
      <c r="M130" s="64"/>
    </row>
    <row r="131" spans="5:13" x14ac:dyDescent="0.15">
      <c r="E131" s="63">
        <v>80</v>
      </c>
      <c r="F131" s="63">
        <f t="shared" si="12"/>
        <v>-105.87500000000001</v>
      </c>
      <c r="G131" s="67">
        <f t="shared" si="13"/>
        <v>0</v>
      </c>
      <c r="K131" s="64"/>
      <c r="L131" s="64"/>
      <c r="M131" s="64"/>
    </row>
    <row r="132" spans="5:13" x14ac:dyDescent="0.15">
      <c r="E132" s="63">
        <v>79</v>
      </c>
      <c r="F132" s="63">
        <f t="shared" si="12"/>
        <v>-102.06000000000002</v>
      </c>
      <c r="G132" s="67">
        <f t="shared" si="13"/>
        <v>0</v>
      </c>
      <c r="K132" s="64"/>
      <c r="L132" s="64"/>
      <c r="M132" s="64"/>
    </row>
    <row r="133" spans="5:13" x14ac:dyDescent="0.15">
      <c r="E133" s="63">
        <v>78</v>
      </c>
      <c r="F133" s="63">
        <f t="shared" si="12"/>
        <v>-98.315000000000012</v>
      </c>
      <c r="G133" s="67">
        <f t="shared" si="13"/>
        <v>0</v>
      </c>
      <c r="K133" s="64"/>
      <c r="L133" s="64"/>
      <c r="M133" s="64"/>
    </row>
    <row r="134" spans="5:13" x14ac:dyDescent="0.15">
      <c r="E134" s="63">
        <v>77</v>
      </c>
      <c r="F134" s="63">
        <f t="shared" si="12"/>
        <v>-94.640000000000015</v>
      </c>
      <c r="G134" s="67">
        <f t="shared" si="13"/>
        <v>0</v>
      </c>
      <c r="K134" s="64"/>
      <c r="L134" s="64"/>
      <c r="M134" s="64"/>
    </row>
    <row r="135" spans="5:13" x14ac:dyDescent="0.15">
      <c r="E135" s="63">
        <v>76</v>
      </c>
      <c r="F135" s="63">
        <f t="shared" si="12"/>
        <v>-91.035000000000011</v>
      </c>
      <c r="G135" s="67">
        <f t="shared" si="13"/>
        <v>0</v>
      </c>
      <c r="K135" s="64"/>
      <c r="L135" s="64"/>
      <c r="M135" s="64"/>
    </row>
    <row r="136" spans="5:13" x14ac:dyDescent="0.15">
      <c r="E136" s="63">
        <v>75</v>
      </c>
      <c r="F136" s="63">
        <f t="shared" si="12"/>
        <v>-87.500000000000014</v>
      </c>
      <c r="G136" s="67">
        <f t="shared" si="13"/>
        <v>0</v>
      </c>
      <c r="K136" s="64"/>
      <c r="L136" s="64"/>
      <c r="M136" s="64"/>
    </row>
    <row r="137" spans="5:13" x14ac:dyDescent="0.15">
      <c r="E137" s="63">
        <v>74</v>
      </c>
      <c r="F137" s="63">
        <f t="shared" si="12"/>
        <v>-84.035000000000011</v>
      </c>
      <c r="G137" s="67">
        <f t="shared" si="13"/>
        <v>0</v>
      </c>
      <c r="K137" s="64"/>
      <c r="L137" s="64"/>
      <c r="M137" s="64"/>
    </row>
    <row r="138" spans="5:13" x14ac:dyDescent="0.15">
      <c r="E138" s="63">
        <v>73</v>
      </c>
      <c r="F138" s="63">
        <f t="shared" si="12"/>
        <v>-80.640000000000015</v>
      </c>
      <c r="G138" s="67">
        <f t="shared" si="13"/>
        <v>0</v>
      </c>
      <c r="K138" s="64"/>
      <c r="L138" s="64"/>
      <c r="M138" s="64"/>
    </row>
    <row r="139" spans="5:13" x14ac:dyDescent="0.15">
      <c r="E139" s="63">
        <v>72</v>
      </c>
      <c r="F139" s="63">
        <f t="shared" si="12"/>
        <v>-77.315000000000012</v>
      </c>
      <c r="G139" s="67">
        <f t="shared" si="13"/>
        <v>0</v>
      </c>
      <c r="K139" s="64"/>
      <c r="L139" s="64"/>
      <c r="M139" s="64"/>
    </row>
    <row r="140" spans="5:13" x14ac:dyDescent="0.15">
      <c r="E140" s="63">
        <v>71</v>
      </c>
      <c r="F140" s="63">
        <f t="shared" si="12"/>
        <v>-74.06</v>
      </c>
      <c r="G140" s="67">
        <f t="shared" si="13"/>
        <v>0</v>
      </c>
      <c r="K140" s="64"/>
      <c r="L140" s="64"/>
      <c r="M140" s="64"/>
    </row>
    <row r="141" spans="5:13" x14ac:dyDescent="0.15">
      <c r="E141" s="63">
        <v>70</v>
      </c>
      <c r="F141" s="63">
        <f t="shared" si="12"/>
        <v>-70.875</v>
      </c>
      <c r="G141" s="67">
        <f t="shared" si="13"/>
        <v>0</v>
      </c>
      <c r="K141" s="64"/>
      <c r="L141" s="64"/>
      <c r="M141" s="64"/>
    </row>
    <row r="142" spans="5:13" x14ac:dyDescent="0.15">
      <c r="E142" s="63">
        <v>69</v>
      </c>
      <c r="F142" s="63">
        <f t="shared" si="12"/>
        <v>-67.760000000000005</v>
      </c>
      <c r="G142" s="67">
        <f t="shared" si="13"/>
        <v>0</v>
      </c>
      <c r="K142" s="64"/>
      <c r="L142" s="64"/>
      <c r="M142" s="64"/>
    </row>
    <row r="143" spans="5:13" x14ac:dyDescent="0.15">
      <c r="E143" s="63">
        <v>68</v>
      </c>
      <c r="F143" s="63">
        <f t="shared" si="12"/>
        <v>-64.715000000000003</v>
      </c>
      <c r="G143" s="67">
        <f t="shared" si="13"/>
        <v>0</v>
      </c>
    </row>
    <row r="144" spans="5:13" x14ac:dyDescent="0.15">
      <c r="E144" s="63">
        <v>67</v>
      </c>
      <c r="F144" s="63">
        <f t="shared" si="12"/>
        <v>-61.740000000000009</v>
      </c>
      <c r="G144" s="67">
        <f t="shared" si="13"/>
        <v>0</v>
      </c>
    </row>
    <row r="145" spans="5:7" x14ac:dyDescent="0.15">
      <c r="E145" s="63">
        <v>66</v>
      </c>
      <c r="F145" s="63">
        <f t="shared" si="12"/>
        <v>-58.835000000000008</v>
      </c>
      <c r="G145" s="67">
        <f t="shared" si="13"/>
        <v>0</v>
      </c>
    </row>
    <row r="146" spans="5:7" x14ac:dyDescent="0.15">
      <c r="E146" s="63">
        <v>65</v>
      </c>
      <c r="F146" s="63">
        <f t="shared" si="12"/>
        <v>-56.000000000000007</v>
      </c>
      <c r="G146" s="67">
        <f t="shared" si="13"/>
        <v>0</v>
      </c>
    </row>
    <row r="147" spans="5:7" x14ac:dyDescent="0.15">
      <c r="E147" s="63">
        <v>64</v>
      </c>
      <c r="F147" s="63">
        <f t="shared" si="12"/>
        <v>-53.235000000000007</v>
      </c>
      <c r="G147" s="67">
        <f t="shared" si="13"/>
        <v>0</v>
      </c>
    </row>
    <row r="148" spans="5:7" x14ac:dyDescent="0.15">
      <c r="E148" s="63">
        <v>63</v>
      </c>
      <c r="F148" s="63">
        <f t="shared" si="12"/>
        <v>-50.540000000000006</v>
      </c>
      <c r="G148" s="67">
        <f t="shared" si="13"/>
        <v>0</v>
      </c>
    </row>
    <row r="149" spans="5:7" x14ac:dyDescent="0.15">
      <c r="E149" s="63">
        <v>62</v>
      </c>
      <c r="F149" s="63">
        <f t="shared" si="12"/>
        <v>-47.915000000000006</v>
      </c>
      <c r="G149" s="67">
        <f t="shared" si="13"/>
        <v>0</v>
      </c>
    </row>
    <row r="150" spans="5:7" x14ac:dyDescent="0.15">
      <c r="E150" s="63">
        <v>61</v>
      </c>
      <c r="F150" s="63">
        <f t="shared" si="12"/>
        <v>-45.360000000000007</v>
      </c>
      <c r="G150" s="67">
        <f t="shared" si="13"/>
        <v>0</v>
      </c>
    </row>
    <row r="151" spans="5:7" x14ac:dyDescent="0.15">
      <c r="E151" s="63">
        <v>60</v>
      </c>
      <c r="F151" s="63">
        <f t="shared" si="12"/>
        <v>-42.875000000000007</v>
      </c>
      <c r="G151" s="67">
        <f t="shared" si="13"/>
        <v>0</v>
      </c>
    </row>
    <row r="152" spans="5:7" x14ac:dyDescent="0.15">
      <c r="E152" s="63">
        <v>59</v>
      </c>
      <c r="F152" s="63">
        <f t="shared" si="12"/>
        <v>-40.46</v>
      </c>
      <c r="G152" s="67">
        <f t="shared" si="13"/>
        <v>0</v>
      </c>
    </row>
    <row r="153" spans="5:7" x14ac:dyDescent="0.15">
      <c r="E153" s="63">
        <v>58</v>
      </c>
      <c r="F153" s="63">
        <f t="shared" si="12"/>
        <v>-38.115000000000002</v>
      </c>
      <c r="G153" s="67">
        <f t="shared" si="13"/>
        <v>0</v>
      </c>
    </row>
    <row r="154" spans="5:7" x14ac:dyDescent="0.15">
      <c r="E154" s="63">
        <v>57</v>
      </c>
      <c r="F154" s="63">
        <f t="shared" si="12"/>
        <v>-35.840000000000003</v>
      </c>
      <c r="G154" s="67">
        <f t="shared" si="13"/>
        <v>0</v>
      </c>
    </row>
    <row r="155" spans="5:7" x14ac:dyDescent="0.15">
      <c r="E155" s="63">
        <v>56</v>
      </c>
      <c r="F155" s="63">
        <f t="shared" si="12"/>
        <v>-33.635000000000005</v>
      </c>
      <c r="G155" s="67">
        <f t="shared" si="13"/>
        <v>0</v>
      </c>
    </row>
    <row r="156" spans="5:7" x14ac:dyDescent="0.15">
      <c r="E156" s="63">
        <v>55</v>
      </c>
      <c r="F156" s="63">
        <f t="shared" si="12"/>
        <v>-31.500000000000004</v>
      </c>
      <c r="G156" s="67">
        <f t="shared" si="13"/>
        <v>0</v>
      </c>
    </row>
    <row r="157" spans="5:7" x14ac:dyDescent="0.15">
      <c r="E157" s="63">
        <v>54</v>
      </c>
      <c r="F157" s="63">
        <f t="shared" si="12"/>
        <v>-29.435000000000002</v>
      </c>
      <c r="G157" s="67">
        <f t="shared" si="13"/>
        <v>0</v>
      </c>
    </row>
    <row r="158" spans="5:7" x14ac:dyDescent="0.15">
      <c r="E158" s="63">
        <v>53</v>
      </c>
      <c r="F158" s="63">
        <f t="shared" si="12"/>
        <v>-27.44</v>
      </c>
      <c r="G158" s="67">
        <f t="shared" si="13"/>
        <v>0</v>
      </c>
    </row>
    <row r="159" spans="5:7" x14ac:dyDescent="0.15">
      <c r="E159" s="63">
        <v>52</v>
      </c>
      <c r="F159" s="63">
        <f t="shared" si="12"/>
        <v>-25.515000000000004</v>
      </c>
      <c r="G159" s="67">
        <f t="shared" si="13"/>
        <v>0</v>
      </c>
    </row>
    <row r="160" spans="5:7" x14ac:dyDescent="0.15">
      <c r="E160" s="63">
        <v>51</v>
      </c>
      <c r="F160" s="63">
        <f t="shared" si="12"/>
        <v>-23.660000000000004</v>
      </c>
      <c r="G160" s="67">
        <f t="shared" si="13"/>
        <v>0</v>
      </c>
    </row>
    <row r="161" spans="5:7" x14ac:dyDescent="0.15">
      <c r="E161" s="63">
        <v>50</v>
      </c>
      <c r="F161" s="63">
        <f t="shared" si="12"/>
        <v>-21.875000000000004</v>
      </c>
      <c r="G161" s="67">
        <f t="shared" si="13"/>
        <v>0</v>
      </c>
    </row>
    <row r="162" spans="5:7" x14ac:dyDescent="0.15">
      <c r="E162" s="63">
        <v>49</v>
      </c>
      <c r="F162" s="63">
        <f t="shared" si="12"/>
        <v>-20.160000000000004</v>
      </c>
      <c r="G162" s="67">
        <f t="shared" si="13"/>
        <v>0</v>
      </c>
    </row>
    <row r="163" spans="5:7" x14ac:dyDescent="0.15">
      <c r="E163" s="63">
        <v>48</v>
      </c>
      <c r="F163" s="63">
        <f t="shared" si="12"/>
        <v>-18.515000000000001</v>
      </c>
      <c r="G163" s="67">
        <f t="shared" si="13"/>
        <v>0</v>
      </c>
    </row>
    <row r="164" spans="5:7" x14ac:dyDescent="0.15">
      <c r="E164" s="63">
        <v>47</v>
      </c>
      <c r="F164" s="63">
        <f t="shared" si="12"/>
        <v>-16.940000000000001</v>
      </c>
      <c r="G164" s="67">
        <f t="shared" si="13"/>
        <v>0</v>
      </c>
    </row>
    <row r="165" spans="5:7" x14ac:dyDescent="0.15">
      <c r="E165" s="63">
        <v>46</v>
      </c>
      <c r="F165" s="63">
        <f t="shared" si="12"/>
        <v>-15.435000000000002</v>
      </c>
      <c r="G165" s="67">
        <f t="shared" si="13"/>
        <v>0</v>
      </c>
    </row>
    <row r="166" spans="5:7" x14ac:dyDescent="0.15">
      <c r="E166" s="63">
        <v>45</v>
      </c>
      <c r="F166" s="63">
        <f t="shared" si="12"/>
        <v>-14.000000000000002</v>
      </c>
      <c r="G166" s="67">
        <f t="shared" si="13"/>
        <v>0</v>
      </c>
    </row>
    <row r="167" spans="5:7" x14ac:dyDescent="0.15">
      <c r="E167" s="63">
        <v>44</v>
      </c>
      <c r="F167" s="63">
        <f t="shared" si="12"/>
        <v>-12.635000000000002</v>
      </c>
      <c r="G167" s="67">
        <f t="shared" si="13"/>
        <v>0</v>
      </c>
    </row>
    <row r="168" spans="5:7" x14ac:dyDescent="0.15">
      <c r="E168" s="63">
        <v>43</v>
      </c>
      <c r="F168" s="63">
        <f t="shared" si="12"/>
        <v>-11.340000000000002</v>
      </c>
      <c r="G168" s="67">
        <f t="shared" si="13"/>
        <v>0</v>
      </c>
    </row>
    <row r="169" spans="5:7" x14ac:dyDescent="0.15">
      <c r="E169" s="63">
        <v>42</v>
      </c>
      <c r="F169" s="63">
        <f t="shared" si="12"/>
        <v>-10.115</v>
      </c>
      <c r="G169" s="67">
        <f t="shared" si="13"/>
        <v>0</v>
      </c>
    </row>
    <row r="170" spans="5:7" x14ac:dyDescent="0.15">
      <c r="E170" s="63">
        <v>41</v>
      </c>
      <c r="F170" s="63">
        <f t="shared" si="12"/>
        <v>-8.9600000000000009</v>
      </c>
      <c r="G170" s="67">
        <f t="shared" si="13"/>
        <v>0</v>
      </c>
    </row>
    <row r="171" spans="5:7" x14ac:dyDescent="0.15">
      <c r="E171" s="63">
        <v>40</v>
      </c>
      <c r="F171" s="63">
        <f t="shared" si="12"/>
        <v>-7.8750000000000009</v>
      </c>
      <c r="G171" s="67">
        <f t="shared" si="13"/>
        <v>0</v>
      </c>
    </row>
    <row r="172" spans="5:7" x14ac:dyDescent="0.15">
      <c r="E172" s="63">
        <v>39</v>
      </c>
      <c r="F172" s="63">
        <f t="shared" si="12"/>
        <v>-6.86</v>
      </c>
      <c r="G172" s="67">
        <f t="shared" si="13"/>
        <v>0</v>
      </c>
    </row>
    <row r="173" spans="5:7" x14ac:dyDescent="0.15">
      <c r="E173" s="63">
        <v>38</v>
      </c>
      <c r="F173" s="63">
        <f t="shared" si="12"/>
        <v>-5.9150000000000009</v>
      </c>
      <c r="G173" s="67">
        <f t="shared" si="13"/>
        <v>0</v>
      </c>
    </row>
    <row r="174" spans="5:7" x14ac:dyDescent="0.15">
      <c r="E174" s="63">
        <v>37</v>
      </c>
      <c r="F174" s="63">
        <f t="shared" si="12"/>
        <v>-5.0400000000000009</v>
      </c>
      <c r="G174" s="67">
        <f t="shared" si="13"/>
        <v>0</v>
      </c>
    </row>
    <row r="175" spans="5:7" x14ac:dyDescent="0.15">
      <c r="E175" s="63">
        <v>36</v>
      </c>
      <c r="F175" s="63">
        <f t="shared" si="12"/>
        <v>-4.2350000000000003</v>
      </c>
      <c r="G175" s="67">
        <f t="shared" si="13"/>
        <v>0</v>
      </c>
    </row>
    <row r="176" spans="5:7" x14ac:dyDescent="0.15">
      <c r="E176" s="63">
        <v>35</v>
      </c>
      <c r="F176" s="63">
        <f t="shared" si="12"/>
        <v>-3.5000000000000004</v>
      </c>
      <c r="G176" s="67">
        <f t="shared" si="13"/>
        <v>0</v>
      </c>
    </row>
    <row r="177" spans="5:7" x14ac:dyDescent="0.15">
      <c r="E177" s="63">
        <v>34</v>
      </c>
      <c r="F177" s="63">
        <f t="shared" si="12"/>
        <v>-2.8350000000000004</v>
      </c>
      <c r="G177" s="67">
        <f t="shared" si="13"/>
        <v>0</v>
      </c>
    </row>
    <row r="178" spans="5:7" x14ac:dyDescent="0.15">
      <c r="E178" s="63">
        <v>33</v>
      </c>
      <c r="F178" s="63">
        <f t="shared" si="12"/>
        <v>-2.2400000000000002</v>
      </c>
      <c r="G178" s="67">
        <f t="shared" si="13"/>
        <v>0</v>
      </c>
    </row>
    <row r="179" spans="5:7" x14ac:dyDescent="0.15">
      <c r="E179" s="63">
        <v>32</v>
      </c>
      <c r="F179" s="63">
        <f t="shared" si="12"/>
        <v>-1.7150000000000001</v>
      </c>
      <c r="G179" s="67">
        <f t="shared" si="13"/>
        <v>0</v>
      </c>
    </row>
    <row r="180" spans="5:7" x14ac:dyDescent="0.15">
      <c r="E180" s="63">
        <v>31</v>
      </c>
      <c r="F180" s="63">
        <f t="shared" si="12"/>
        <v>-1.2600000000000002</v>
      </c>
      <c r="G180" s="67">
        <f t="shared" si="13"/>
        <v>0</v>
      </c>
    </row>
    <row r="181" spans="5:7" x14ac:dyDescent="0.15">
      <c r="E181" s="63">
        <v>30</v>
      </c>
      <c r="F181" s="63">
        <f t="shared" si="12"/>
        <v>-0.87500000000000011</v>
      </c>
      <c r="G181" s="67">
        <f t="shared" si="13"/>
        <v>0</v>
      </c>
    </row>
    <row r="182" spans="5:7" x14ac:dyDescent="0.15">
      <c r="E182" s="63">
        <v>29</v>
      </c>
      <c r="F182" s="63">
        <f t="shared" si="12"/>
        <v>-0.56000000000000005</v>
      </c>
      <c r="G182" s="67">
        <f t="shared" si="13"/>
        <v>0</v>
      </c>
    </row>
    <row r="183" spans="5:7" x14ac:dyDescent="0.15">
      <c r="E183" s="63">
        <v>28</v>
      </c>
      <c r="F183" s="63">
        <f t="shared" si="12"/>
        <v>-0.31500000000000006</v>
      </c>
      <c r="G183" s="67">
        <f t="shared" si="13"/>
        <v>0</v>
      </c>
    </row>
    <row r="184" spans="5:7" x14ac:dyDescent="0.15">
      <c r="E184" s="63">
        <v>27</v>
      </c>
      <c r="F184" s="63">
        <f t="shared" si="12"/>
        <v>-0.14000000000000001</v>
      </c>
      <c r="G184" s="67">
        <f t="shared" si="13"/>
        <v>0</v>
      </c>
    </row>
    <row r="185" spans="5:7" x14ac:dyDescent="0.15">
      <c r="E185" s="63">
        <v>26</v>
      </c>
      <c r="F185" s="63">
        <f t="shared" si="12"/>
        <v>-3.5000000000000003E-2</v>
      </c>
      <c r="G185" s="67">
        <f t="shared" si="13"/>
        <v>0</v>
      </c>
    </row>
    <row r="186" spans="5:7" x14ac:dyDescent="0.15">
      <c r="E186" s="63">
        <v>25</v>
      </c>
      <c r="F186" s="63">
        <f t="shared" si="12"/>
        <v>0</v>
      </c>
      <c r="G186" s="67">
        <f t="shared" si="13"/>
        <v>0</v>
      </c>
    </row>
    <row r="187" spans="5:7" x14ac:dyDescent="0.15">
      <c r="E187" s="63">
        <v>24</v>
      </c>
      <c r="F187" s="63">
        <f t="shared" si="12"/>
        <v>-3.5000000000000003E-2</v>
      </c>
      <c r="G187" s="67">
        <f t="shared" si="13"/>
        <v>0</v>
      </c>
    </row>
    <row r="188" spans="5:7" x14ac:dyDescent="0.15">
      <c r="E188" s="63">
        <v>23</v>
      </c>
      <c r="F188" s="63">
        <f t="shared" si="12"/>
        <v>-0.14000000000000001</v>
      </c>
      <c r="G188" s="67">
        <f t="shared" si="13"/>
        <v>0</v>
      </c>
    </row>
    <row r="189" spans="5:7" x14ac:dyDescent="0.15">
      <c r="E189" s="63">
        <v>22</v>
      </c>
      <c r="F189" s="63">
        <f t="shared" si="12"/>
        <v>-0.31500000000000006</v>
      </c>
      <c r="G189" s="67">
        <f t="shared" si="13"/>
        <v>0</v>
      </c>
    </row>
    <row r="190" spans="5:7" x14ac:dyDescent="0.15">
      <c r="E190" s="63">
        <v>21</v>
      </c>
      <c r="F190" s="63">
        <f t="shared" ref="F190:F253" si="14">-0.035*(25-E190)^2</f>
        <v>-0.56000000000000005</v>
      </c>
      <c r="G190" s="67">
        <f t="shared" si="13"/>
        <v>0</v>
      </c>
    </row>
    <row r="191" spans="5:7" x14ac:dyDescent="0.15">
      <c r="E191" s="63">
        <v>20</v>
      </c>
      <c r="F191" s="63">
        <f t="shared" si="14"/>
        <v>-0.87500000000000011</v>
      </c>
      <c r="G191" s="67">
        <f t="shared" ref="G191:G254" si="15">G190</f>
        <v>0</v>
      </c>
    </row>
    <row r="192" spans="5:7" x14ac:dyDescent="0.15">
      <c r="E192" s="63">
        <v>19</v>
      </c>
      <c r="F192" s="63">
        <f t="shared" si="14"/>
        <v>-1.2600000000000002</v>
      </c>
      <c r="G192" s="67">
        <f t="shared" si="15"/>
        <v>0</v>
      </c>
    </row>
    <row r="193" spans="5:7" x14ac:dyDescent="0.15">
      <c r="E193" s="63">
        <v>18</v>
      </c>
      <c r="F193" s="63">
        <f t="shared" si="14"/>
        <v>-1.7150000000000001</v>
      </c>
      <c r="G193" s="67">
        <f t="shared" si="15"/>
        <v>0</v>
      </c>
    </row>
    <row r="194" spans="5:7" x14ac:dyDescent="0.15">
      <c r="E194" s="63">
        <v>17</v>
      </c>
      <c r="F194" s="63">
        <f t="shared" si="14"/>
        <v>-2.2400000000000002</v>
      </c>
      <c r="G194" s="67">
        <f t="shared" si="15"/>
        <v>0</v>
      </c>
    </row>
    <row r="195" spans="5:7" x14ac:dyDescent="0.15">
      <c r="E195" s="63">
        <v>16</v>
      </c>
      <c r="F195" s="63">
        <f t="shared" si="14"/>
        <v>-2.8350000000000004</v>
      </c>
      <c r="G195" s="67">
        <f t="shared" si="15"/>
        <v>0</v>
      </c>
    </row>
    <row r="196" spans="5:7" x14ac:dyDescent="0.15">
      <c r="E196" s="63">
        <v>15</v>
      </c>
      <c r="F196" s="63">
        <f t="shared" si="14"/>
        <v>-3.5000000000000004</v>
      </c>
      <c r="G196" s="67">
        <f t="shared" si="15"/>
        <v>0</v>
      </c>
    </row>
    <row r="197" spans="5:7" x14ac:dyDescent="0.15">
      <c r="E197" s="63">
        <v>14</v>
      </c>
      <c r="F197" s="63">
        <f t="shared" si="14"/>
        <v>-4.2350000000000003</v>
      </c>
      <c r="G197" s="67">
        <f t="shared" si="15"/>
        <v>0</v>
      </c>
    </row>
    <row r="198" spans="5:7" x14ac:dyDescent="0.15">
      <c r="E198" s="63">
        <v>13</v>
      </c>
      <c r="F198" s="63">
        <f t="shared" si="14"/>
        <v>-5.0400000000000009</v>
      </c>
      <c r="G198" s="67">
        <f t="shared" si="15"/>
        <v>0</v>
      </c>
    </row>
    <row r="199" spans="5:7" x14ac:dyDescent="0.15">
      <c r="E199" s="63">
        <v>12</v>
      </c>
      <c r="F199" s="63">
        <f t="shared" si="14"/>
        <v>-5.9150000000000009</v>
      </c>
      <c r="G199" s="67">
        <f t="shared" si="15"/>
        <v>0</v>
      </c>
    </row>
    <row r="200" spans="5:7" x14ac:dyDescent="0.15">
      <c r="E200" s="63">
        <v>11</v>
      </c>
      <c r="F200" s="63">
        <f t="shared" si="14"/>
        <v>-6.86</v>
      </c>
      <c r="G200" s="67">
        <f t="shared" si="15"/>
        <v>0</v>
      </c>
    </row>
    <row r="201" spans="5:7" x14ac:dyDescent="0.15">
      <c r="E201" s="63">
        <v>10</v>
      </c>
      <c r="F201" s="63">
        <f t="shared" si="14"/>
        <v>-7.8750000000000009</v>
      </c>
      <c r="G201" s="67">
        <f t="shared" si="15"/>
        <v>0</v>
      </c>
    </row>
    <row r="202" spans="5:7" x14ac:dyDescent="0.15">
      <c r="E202" s="63">
        <v>9</v>
      </c>
      <c r="F202" s="63">
        <f t="shared" si="14"/>
        <v>-8.9600000000000009</v>
      </c>
      <c r="G202" s="67">
        <f t="shared" si="15"/>
        <v>0</v>
      </c>
    </row>
    <row r="203" spans="5:7" x14ac:dyDescent="0.15">
      <c r="E203" s="63">
        <v>8</v>
      </c>
      <c r="F203" s="63">
        <f t="shared" si="14"/>
        <v>-10.115</v>
      </c>
      <c r="G203" s="67">
        <f t="shared" si="15"/>
        <v>0</v>
      </c>
    </row>
    <row r="204" spans="5:7" x14ac:dyDescent="0.15">
      <c r="E204" s="63">
        <v>7</v>
      </c>
      <c r="F204" s="63">
        <f t="shared" si="14"/>
        <v>-11.340000000000002</v>
      </c>
      <c r="G204" s="67">
        <f t="shared" si="15"/>
        <v>0</v>
      </c>
    </row>
    <row r="205" spans="5:7" x14ac:dyDescent="0.15">
      <c r="E205" s="63">
        <v>6</v>
      </c>
      <c r="F205" s="63">
        <f t="shared" si="14"/>
        <v>-12.635000000000002</v>
      </c>
      <c r="G205" s="67">
        <f t="shared" si="15"/>
        <v>0</v>
      </c>
    </row>
    <row r="206" spans="5:7" x14ac:dyDescent="0.15">
      <c r="E206" s="63">
        <v>5</v>
      </c>
      <c r="F206" s="63">
        <f t="shared" si="14"/>
        <v>-14.000000000000002</v>
      </c>
      <c r="G206" s="67">
        <f t="shared" si="15"/>
        <v>0</v>
      </c>
    </row>
    <row r="207" spans="5:7" x14ac:dyDescent="0.15">
      <c r="E207" s="63">
        <v>4</v>
      </c>
      <c r="F207" s="63">
        <f t="shared" si="14"/>
        <v>-15.435000000000002</v>
      </c>
      <c r="G207" s="67">
        <f t="shared" si="15"/>
        <v>0</v>
      </c>
    </row>
    <row r="208" spans="5:7" x14ac:dyDescent="0.15">
      <c r="E208" s="63">
        <v>3</v>
      </c>
      <c r="F208" s="63">
        <f t="shared" si="14"/>
        <v>-16.940000000000001</v>
      </c>
      <c r="G208" s="67">
        <f t="shared" si="15"/>
        <v>0</v>
      </c>
    </row>
    <row r="209" spans="5:7" x14ac:dyDescent="0.15">
      <c r="E209" s="63">
        <v>2</v>
      </c>
      <c r="F209" s="63">
        <f t="shared" si="14"/>
        <v>-18.515000000000001</v>
      </c>
      <c r="G209" s="67">
        <f t="shared" si="15"/>
        <v>0</v>
      </c>
    </row>
    <row r="210" spans="5:7" x14ac:dyDescent="0.15">
      <c r="E210" s="63">
        <v>1</v>
      </c>
      <c r="F210" s="63">
        <f t="shared" si="14"/>
        <v>-20.160000000000004</v>
      </c>
      <c r="G210" s="67">
        <f t="shared" si="15"/>
        <v>0</v>
      </c>
    </row>
    <row r="211" spans="5:7" x14ac:dyDescent="0.15">
      <c r="E211" s="63">
        <v>0</v>
      </c>
      <c r="F211" s="63">
        <f t="shared" si="14"/>
        <v>-21.875000000000004</v>
      </c>
      <c r="G211" s="67">
        <f t="shared" si="15"/>
        <v>0</v>
      </c>
    </row>
    <row r="212" spans="5:7" x14ac:dyDescent="0.15">
      <c r="E212" s="63">
        <v>-1</v>
      </c>
      <c r="F212" s="63">
        <f t="shared" si="14"/>
        <v>-23.660000000000004</v>
      </c>
      <c r="G212" s="67">
        <f t="shared" si="15"/>
        <v>0</v>
      </c>
    </row>
    <row r="213" spans="5:7" x14ac:dyDescent="0.15">
      <c r="E213" s="63">
        <v>-2</v>
      </c>
      <c r="F213" s="63">
        <f t="shared" si="14"/>
        <v>-25.515000000000004</v>
      </c>
      <c r="G213" s="67">
        <f t="shared" si="15"/>
        <v>0</v>
      </c>
    </row>
    <row r="214" spans="5:7" x14ac:dyDescent="0.15">
      <c r="E214" s="63">
        <v>-3</v>
      </c>
      <c r="F214" s="63">
        <f t="shared" si="14"/>
        <v>-27.44</v>
      </c>
      <c r="G214" s="67">
        <f t="shared" si="15"/>
        <v>0</v>
      </c>
    </row>
    <row r="215" spans="5:7" x14ac:dyDescent="0.15">
      <c r="E215" s="63">
        <v>-4</v>
      </c>
      <c r="F215" s="63">
        <f t="shared" si="14"/>
        <v>-29.435000000000002</v>
      </c>
      <c r="G215" s="67">
        <f t="shared" si="15"/>
        <v>0</v>
      </c>
    </row>
    <row r="216" spans="5:7" x14ac:dyDescent="0.15">
      <c r="E216" s="63">
        <v>-5</v>
      </c>
      <c r="F216" s="63">
        <f t="shared" si="14"/>
        <v>-31.500000000000004</v>
      </c>
      <c r="G216" s="67">
        <f t="shared" si="15"/>
        <v>0</v>
      </c>
    </row>
    <row r="217" spans="5:7" x14ac:dyDescent="0.15">
      <c r="E217" s="63">
        <v>-6</v>
      </c>
      <c r="F217" s="63">
        <f t="shared" si="14"/>
        <v>-33.635000000000005</v>
      </c>
      <c r="G217" s="67">
        <f t="shared" si="15"/>
        <v>0</v>
      </c>
    </row>
    <row r="218" spans="5:7" x14ac:dyDescent="0.15">
      <c r="E218" s="63">
        <v>-7</v>
      </c>
      <c r="F218" s="63">
        <f t="shared" si="14"/>
        <v>-35.840000000000003</v>
      </c>
      <c r="G218" s="67">
        <f t="shared" si="15"/>
        <v>0</v>
      </c>
    </row>
    <row r="219" spans="5:7" x14ac:dyDescent="0.15">
      <c r="E219" s="63">
        <v>-8</v>
      </c>
      <c r="F219" s="63">
        <f t="shared" si="14"/>
        <v>-38.115000000000002</v>
      </c>
      <c r="G219" s="67">
        <f t="shared" si="15"/>
        <v>0</v>
      </c>
    </row>
    <row r="220" spans="5:7" x14ac:dyDescent="0.15">
      <c r="E220" s="63">
        <v>-9</v>
      </c>
      <c r="F220" s="63">
        <f t="shared" si="14"/>
        <v>-40.46</v>
      </c>
      <c r="G220" s="67">
        <f t="shared" si="15"/>
        <v>0</v>
      </c>
    </row>
    <row r="221" spans="5:7" x14ac:dyDescent="0.15">
      <c r="E221" s="63">
        <v>-10</v>
      </c>
      <c r="F221" s="63">
        <f t="shared" si="14"/>
        <v>-42.875000000000007</v>
      </c>
      <c r="G221" s="67">
        <f t="shared" si="15"/>
        <v>0</v>
      </c>
    </row>
    <row r="222" spans="5:7" x14ac:dyDescent="0.15">
      <c r="E222" s="63">
        <v>-11</v>
      </c>
      <c r="F222" s="63">
        <f t="shared" si="14"/>
        <v>-45.360000000000007</v>
      </c>
      <c r="G222" s="67">
        <f t="shared" si="15"/>
        <v>0</v>
      </c>
    </row>
    <row r="223" spans="5:7" x14ac:dyDescent="0.15">
      <c r="E223" s="63">
        <v>-12</v>
      </c>
      <c r="F223" s="63">
        <f t="shared" si="14"/>
        <v>-47.915000000000006</v>
      </c>
      <c r="G223" s="67">
        <f t="shared" si="15"/>
        <v>0</v>
      </c>
    </row>
    <row r="224" spans="5:7" x14ac:dyDescent="0.15">
      <c r="E224" s="63">
        <v>-13</v>
      </c>
      <c r="F224" s="63">
        <f t="shared" si="14"/>
        <v>-50.540000000000006</v>
      </c>
      <c r="G224" s="67">
        <f t="shared" si="15"/>
        <v>0</v>
      </c>
    </row>
    <row r="225" spans="5:7" x14ac:dyDescent="0.15">
      <c r="E225" s="63">
        <v>-14</v>
      </c>
      <c r="F225" s="63">
        <f t="shared" si="14"/>
        <v>-53.235000000000007</v>
      </c>
      <c r="G225" s="67">
        <f t="shared" si="15"/>
        <v>0</v>
      </c>
    </row>
    <row r="226" spans="5:7" x14ac:dyDescent="0.15">
      <c r="E226" s="63">
        <v>-15</v>
      </c>
      <c r="F226" s="63">
        <f t="shared" si="14"/>
        <v>-56.000000000000007</v>
      </c>
      <c r="G226" s="67">
        <f t="shared" si="15"/>
        <v>0</v>
      </c>
    </row>
    <row r="227" spans="5:7" x14ac:dyDescent="0.15">
      <c r="E227" s="63">
        <v>-16</v>
      </c>
      <c r="F227" s="63">
        <f t="shared" si="14"/>
        <v>-58.835000000000008</v>
      </c>
      <c r="G227" s="67">
        <f t="shared" si="15"/>
        <v>0</v>
      </c>
    </row>
    <row r="228" spans="5:7" x14ac:dyDescent="0.15">
      <c r="E228" s="63">
        <v>-17</v>
      </c>
      <c r="F228" s="63">
        <f t="shared" si="14"/>
        <v>-61.740000000000009</v>
      </c>
      <c r="G228" s="67">
        <f t="shared" si="15"/>
        <v>0</v>
      </c>
    </row>
    <row r="229" spans="5:7" x14ac:dyDescent="0.15">
      <c r="E229" s="63">
        <v>-18</v>
      </c>
      <c r="F229" s="63">
        <f t="shared" si="14"/>
        <v>-64.715000000000003</v>
      </c>
      <c r="G229" s="67">
        <f t="shared" si="15"/>
        <v>0</v>
      </c>
    </row>
    <row r="230" spans="5:7" x14ac:dyDescent="0.15">
      <c r="E230" s="63">
        <v>-19</v>
      </c>
      <c r="F230" s="63">
        <f t="shared" si="14"/>
        <v>-67.760000000000005</v>
      </c>
      <c r="G230" s="67">
        <f t="shared" si="15"/>
        <v>0</v>
      </c>
    </row>
    <row r="231" spans="5:7" x14ac:dyDescent="0.15">
      <c r="E231" s="63">
        <v>-20</v>
      </c>
      <c r="F231" s="63">
        <f t="shared" si="14"/>
        <v>-70.875</v>
      </c>
      <c r="G231" s="67">
        <f t="shared" si="15"/>
        <v>0</v>
      </c>
    </row>
    <row r="232" spans="5:7" x14ac:dyDescent="0.15">
      <c r="E232" s="63">
        <v>-21</v>
      </c>
      <c r="F232" s="63">
        <f t="shared" si="14"/>
        <v>-74.06</v>
      </c>
      <c r="G232" s="67">
        <f t="shared" si="15"/>
        <v>0</v>
      </c>
    </row>
    <row r="233" spans="5:7" x14ac:dyDescent="0.15">
      <c r="E233" s="63">
        <v>-22</v>
      </c>
      <c r="F233" s="63">
        <f t="shared" si="14"/>
        <v>-77.315000000000012</v>
      </c>
      <c r="G233" s="67">
        <f t="shared" si="15"/>
        <v>0</v>
      </c>
    </row>
    <row r="234" spans="5:7" x14ac:dyDescent="0.15">
      <c r="E234" s="63">
        <v>-23</v>
      </c>
      <c r="F234" s="63">
        <f t="shared" si="14"/>
        <v>-80.640000000000015</v>
      </c>
      <c r="G234" s="67">
        <f t="shared" si="15"/>
        <v>0</v>
      </c>
    </row>
    <row r="235" spans="5:7" x14ac:dyDescent="0.15">
      <c r="E235" s="63">
        <v>-24</v>
      </c>
      <c r="F235" s="63">
        <f t="shared" si="14"/>
        <v>-84.035000000000011</v>
      </c>
      <c r="G235" s="67">
        <f t="shared" si="15"/>
        <v>0</v>
      </c>
    </row>
    <row r="236" spans="5:7" x14ac:dyDescent="0.15">
      <c r="E236" s="63">
        <v>-25</v>
      </c>
      <c r="F236" s="63">
        <f t="shared" si="14"/>
        <v>-87.500000000000014</v>
      </c>
      <c r="G236" s="67">
        <f t="shared" si="15"/>
        <v>0</v>
      </c>
    </row>
    <row r="237" spans="5:7" x14ac:dyDescent="0.15">
      <c r="E237" s="63">
        <v>-26</v>
      </c>
      <c r="F237" s="63">
        <f t="shared" si="14"/>
        <v>-91.035000000000011</v>
      </c>
      <c r="G237" s="67">
        <f t="shared" si="15"/>
        <v>0</v>
      </c>
    </row>
    <row r="238" spans="5:7" x14ac:dyDescent="0.15">
      <c r="E238" s="63">
        <v>-27</v>
      </c>
      <c r="F238" s="63">
        <f t="shared" si="14"/>
        <v>-94.640000000000015</v>
      </c>
      <c r="G238" s="67">
        <f t="shared" si="15"/>
        <v>0</v>
      </c>
    </row>
    <row r="239" spans="5:7" x14ac:dyDescent="0.15">
      <c r="E239" s="63">
        <v>-28</v>
      </c>
      <c r="F239" s="63">
        <f t="shared" si="14"/>
        <v>-98.315000000000012</v>
      </c>
      <c r="G239" s="67">
        <f t="shared" si="15"/>
        <v>0</v>
      </c>
    </row>
    <row r="240" spans="5:7" x14ac:dyDescent="0.15">
      <c r="E240" s="63">
        <v>-29</v>
      </c>
      <c r="F240" s="63">
        <f t="shared" si="14"/>
        <v>-102.06000000000002</v>
      </c>
      <c r="G240" s="67">
        <f t="shared" si="15"/>
        <v>0</v>
      </c>
    </row>
    <row r="241" spans="5:7" x14ac:dyDescent="0.15">
      <c r="E241" s="63">
        <v>-30</v>
      </c>
      <c r="F241" s="63">
        <f t="shared" si="14"/>
        <v>-105.87500000000001</v>
      </c>
      <c r="G241" s="67">
        <f t="shared" si="15"/>
        <v>0</v>
      </c>
    </row>
    <row r="242" spans="5:7" x14ac:dyDescent="0.15">
      <c r="E242" s="63">
        <v>-31</v>
      </c>
      <c r="F242" s="63">
        <f t="shared" si="14"/>
        <v>-109.76</v>
      </c>
      <c r="G242" s="67">
        <f t="shared" si="15"/>
        <v>0</v>
      </c>
    </row>
    <row r="243" spans="5:7" x14ac:dyDescent="0.15">
      <c r="E243" s="63">
        <v>-32</v>
      </c>
      <c r="F243" s="63">
        <f t="shared" si="14"/>
        <v>-113.71500000000002</v>
      </c>
      <c r="G243" s="67">
        <f t="shared" si="15"/>
        <v>0</v>
      </c>
    </row>
    <row r="244" spans="5:7" x14ac:dyDescent="0.15">
      <c r="E244" s="63">
        <v>-33</v>
      </c>
      <c r="F244" s="63">
        <f t="shared" si="14"/>
        <v>-117.74000000000001</v>
      </c>
      <c r="G244" s="67">
        <f t="shared" si="15"/>
        <v>0</v>
      </c>
    </row>
    <row r="245" spans="5:7" x14ac:dyDescent="0.15">
      <c r="E245" s="63">
        <v>-34</v>
      </c>
      <c r="F245" s="63">
        <f t="shared" si="14"/>
        <v>-121.83500000000001</v>
      </c>
      <c r="G245" s="67">
        <f t="shared" si="15"/>
        <v>0</v>
      </c>
    </row>
    <row r="246" spans="5:7" x14ac:dyDescent="0.15">
      <c r="E246" s="63">
        <v>-35</v>
      </c>
      <c r="F246" s="63">
        <f t="shared" si="14"/>
        <v>-126.00000000000001</v>
      </c>
      <c r="G246" s="67">
        <f t="shared" si="15"/>
        <v>0</v>
      </c>
    </row>
    <row r="247" spans="5:7" x14ac:dyDescent="0.15">
      <c r="E247" s="63">
        <v>-36</v>
      </c>
      <c r="F247" s="63">
        <f t="shared" si="14"/>
        <v>-130.23500000000001</v>
      </c>
      <c r="G247" s="67">
        <f t="shared" si="15"/>
        <v>0</v>
      </c>
    </row>
    <row r="248" spans="5:7" x14ac:dyDescent="0.15">
      <c r="E248" s="63">
        <v>-37</v>
      </c>
      <c r="F248" s="63">
        <f t="shared" si="14"/>
        <v>-134.54000000000002</v>
      </c>
      <c r="G248" s="67">
        <f t="shared" si="15"/>
        <v>0</v>
      </c>
    </row>
    <row r="249" spans="5:7" x14ac:dyDescent="0.15">
      <c r="E249" s="63">
        <v>-38</v>
      </c>
      <c r="F249" s="63">
        <f t="shared" si="14"/>
        <v>-138.91500000000002</v>
      </c>
      <c r="G249" s="67">
        <f t="shared" si="15"/>
        <v>0</v>
      </c>
    </row>
    <row r="250" spans="5:7" x14ac:dyDescent="0.15">
      <c r="E250" s="63">
        <v>-39</v>
      </c>
      <c r="F250" s="63">
        <f t="shared" si="14"/>
        <v>-143.36000000000001</v>
      </c>
      <c r="G250" s="67">
        <f t="shared" si="15"/>
        <v>0</v>
      </c>
    </row>
    <row r="251" spans="5:7" x14ac:dyDescent="0.15">
      <c r="E251" s="63">
        <v>-40</v>
      </c>
      <c r="F251" s="63">
        <f t="shared" si="14"/>
        <v>-147.875</v>
      </c>
      <c r="G251" s="67">
        <f t="shared" si="15"/>
        <v>0</v>
      </c>
    </row>
    <row r="252" spans="5:7" x14ac:dyDescent="0.15">
      <c r="E252" s="63">
        <v>-41</v>
      </c>
      <c r="F252" s="63">
        <f t="shared" si="14"/>
        <v>-152.46</v>
      </c>
      <c r="G252" s="67">
        <f t="shared" si="15"/>
        <v>0</v>
      </c>
    </row>
    <row r="253" spans="5:7" x14ac:dyDescent="0.15">
      <c r="E253" s="63">
        <v>-42</v>
      </c>
      <c r="F253" s="63">
        <f t="shared" si="14"/>
        <v>-157.11500000000001</v>
      </c>
      <c r="G253" s="67">
        <f t="shared" si="15"/>
        <v>0</v>
      </c>
    </row>
    <row r="254" spans="5:7" x14ac:dyDescent="0.15">
      <c r="E254" s="63">
        <v>-43</v>
      </c>
      <c r="F254" s="63">
        <f t="shared" ref="F254:F271" si="16">-0.035*(25-E254)^2</f>
        <v>-161.84</v>
      </c>
      <c r="G254" s="67">
        <f t="shared" si="15"/>
        <v>0</v>
      </c>
    </row>
    <row r="255" spans="5:7" x14ac:dyDescent="0.15">
      <c r="E255" s="63">
        <v>-44</v>
      </c>
      <c r="F255" s="63">
        <f t="shared" si="16"/>
        <v>-166.63500000000002</v>
      </c>
      <c r="G255" s="67">
        <f t="shared" ref="G255:G271" si="17">G254</f>
        <v>0</v>
      </c>
    </row>
    <row r="256" spans="5:7" x14ac:dyDescent="0.15">
      <c r="E256" s="63">
        <v>-45</v>
      </c>
      <c r="F256" s="63">
        <f t="shared" si="16"/>
        <v>-171.50000000000003</v>
      </c>
      <c r="G256" s="67">
        <f t="shared" si="17"/>
        <v>0</v>
      </c>
    </row>
    <row r="257" spans="5:7" x14ac:dyDescent="0.15">
      <c r="E257" s="63">
        <v>-46</v>
      </c>
      <c r="F257" s="63">
        <f t="shared" si="16"/>
        <v>-176.43500000000003</v>
      </c>
      <c r="G257" s="67">
        <f t="shared" si="17"/>
        <v>0</v>
      </c>
    </row>
    <row r="258" spans="5:7" x14ac:dyDescent="0.15">
      <c r="E258" s="63">
        <v>-47</v>
      </c>
      <c r="F258" s="63">
        <f t="shared" si="16"/>
        <v>-181.44000000000003</v>
      </c>
      <c r="G258" s="67">
        <f t="shared" si="17"/>
        <v>0</v>
      </c>
    </row>
    <row r="259" spans="5:7" x14ac:dyDescent="0.15">
      <c r="E259" s="63">
        <v>-48</v>
      </c>
      <c r="F259" s="63">
        <f t="shared" si="16"/>
        <v>-186.51500000000001</v>
      </c>
      <c r="G259" s="67">
        <f t="shared" si="17"/>
        <v>0</v>
      </c>
    </row>
    <row r="260" spans="5:7" x14ac:dyDescent="0.15">
      <c r="E260" s="63">
        <v>-49</v>
      </c>
      <c r="F260" s="63">
        <f t="shared" si="16"/>
        <v>-191.66000000000003</v>
      </c>
      <c r="G260" s="67">
        <f t="shared" si="17"/>
        <v>0</v>
      </c>
    </row>
    <row r="261" spans="5:7" x14ac:dyDescent="0.15">
      <c r="E261" s="63">
        <v>-50</v>
      </c>
      <c r="F261" s="63">
        <f t="shared" si="16"/>
        <v>-196.87500000000003</v>
      </c>
      <c r="G261" s="67">
        <f t="shared" si="17"/>
        <v>0</v>
      </c>
    </row>
    <row r="262" spans="5:7" x14ac:dyDescent="0.15">
      <c r="E262" s="63">
        <v>-51</v>
      </c>
      <c r="F262" s="63">
        <f t="shared" si="16"/>
        <v>-202.16000000000003</v>
      </c>
      <c r="G262" s="67">
        <f t="shared" si="17"/>
        <v>0</v>
      </c>
    </row>
    <row r="263" spans="5:7" x14ac:dyDescent="0.15">
      <c r="E263" s="63">
        <v>-52</v>
      </c>
      <c r="F263" s="63">
        <f t="shared" si="16"/>
        <v>-207.51500000000001</v>
      </c>
      <c r="G263" s="67">
        <f t="shared" si="17"/>
        <v>0</v>
      </c>
    </row>
    <row r="264" spans="5:7" x14ac:dyDescent="0.15">
      <c r="E264" s="63">
        <v>-53</v>
      </c>
      <c r="F264" s="63">
        <f t="shared" si="16"/>
        <v>-212.94000000000003</v>
      </c>
      <c r="G264" s="67">
        <f t="shared" si="17"/>
        <v>0</v>
      </c>
    </row>
    <row r="265" spans="5:7" x14ac:dyDescent="0.15">
      <c r="E265" s="63">
        <v>-54</v>
      </c>
      <c r="F265" s="63">
        <f t="shared" si="16"/>
        <v>-218.43500000000003</v>
      </c>
      <c r="G265" s="67">
        <f t="shared" si="17"/>
        <v>0</v>
      </c>
    </row>
    <row r="266" spans="5:7" x14ac:dyDescent="0.15">
      <c r="E266" s="63">
        <v>-55</v>
      </c>
      <c r="F266" s="63">
        <f t="shared" si="16"/>
        <v>-224.00000000000003</v>
      </c>
      <c r="G266" s="67">
        <f t="shared" si="17"/>
        <v>0</v>
      </c>
    </row>
    <row r="267" spans="5:7" x14ac:dyDescent="0.15">
      <c r="E267" s="63">
        <v>-56</v>
      </c>
      <c r="F267" s="63">
        <f t="shared" si="16"/>
        <v>-229.63500000000002</v>
      </c>
      <c r="G267" s="67">
        <f t="shared" si="17"/>
        <v>0</v>
      </c>
    </row>
    <row r="268" spans="5:7" x14ac:dyDescent="0.15">
      <c r="E268" s="63">
        <v>-57</v>
      </c>
      <c r="F268" s="63">
        <f t="shared" si="16"/>
        <v>-235.34000000000003</v>
      </c>
      <c r="G268" s="67">
        <f t="shared" si="17"/>
        <v>0</v>
      </c>
    </row>
    <row r="269" spans="5:7" x14ac:dyDescent="0.15">
      <c r="E269" s="63">
        <v>-58</v>
      </c>
      <c r="F269" s="63">
        <f t="shared" si="16"/>
        <v>-241.11500000000001</v>
      </c>
      <c r="G269" s="67">
        <f t="shared" si="17"/>
        <v>0</v>
      </c>
    </row>
    <row r="270" spans="5:7" x14ac:dyDescent="0.15">
      <c r="E270" s="63">
        <v>-59</v>
      </c>
      <c r="F270" s="63">
        <f t="shared" si="16"/>
        <v>-246.96000000000004</v>
      </c>
      <c r="G270" s="67">
        <f t="shared" si="17"/>
        <v>0</v>
      </c>
    </row>
    <row r="271" spans="5:7" x14ac:dyDescent="0.15">
      <c r="E271" s="63">
        <v>-60</v>
      </c>
      <c r="F271" s="63">
        <f t="shared" si="16"/>
        <v>-252.87500000000003</v>
      </c>
      <c r="G271" s="67">
        <f t="shared" si="17"/>
        <v>0</v>
      </c>
    </row>
    <row r="272" spans="5:7" x14ac:dyDescent="0.15">
      <c r="E272" s="63">
        <v>-61</v>
      </c>
      <c r="F272" s="63">
        <f t="shared" ref="F272:F316" si="18">-0.035*(25-E272)^2</f>
        <v>-258.86</v>
      </c>
      <c r="G272" s="67">
        <f t="shared" ref="G272:G335" si="19">G271</f>
        <v>0</v>
      </c>
    </row>
    <row r="273" spans="5:7" x14ac:dyDescent="0.15">
      <c r="E273" s="63">
        <v>-62</v>
      </c>
      <c r="F273" s="63">
        <f t="shared" si="18"/>
        <v>-264.91500000000002</v>
      </c>
      <c r="G273" s="67">
        <f t="shared" si="19"/>
        <v>0</v>
      </c>
    </row>
    <row r="274" spans="5:7" x14ac:dyDescent="0.15">
      <c r="E274" s="63">
        <v>-63</v>
      </c>
      <c r="F274" s="63">
        <f t="shared" si="18"/>
        <v>-271.04000000000002</v>
      </c>
      <c r="G274" s="67">
        <f t="shared" si="19"/>
        <v>0</v>
      </c>
    </row>
    <row r="275" spans="5:7" x14ac:dyDescent="0.15">
      <c r="E275" s="63">
        <v>-64</v>
      </c>
      <c r="F275" s="63">
        <f t="shared" si="18"/>
        <v>-277.23500000000001</v>
      </c>
      <c r="G275" s="67">
        <f t="shared" si="19"/>
        <v>0</v>
      </c>
    </row>
    <row r="276" spans="5:7" x14ac:dyDescent="0.15">
      <c r="E276" s="63">
        <v>-65</v>
      </c>
      <c r="F276" s="63">
        <f t="shared" si="18"/>
        <v>-283.5</v>
      </c>
      <c r="G276" s="67">
        <f t="shared" si="19"/>
        <v>0</v>
      </c>
    </row>
    <row r="277" spans="5:7" x14ac:dyDescent="0.15">
      <c r="E277" s="63">
        <v>-66</v>
      </c>
      <c r="F277" s="63">
        <f t="shared" si="18"/>
        <v>-289.83500000000004</v>
      </c>
      <c r="G277" s="67">
        <f t="shared" si="19"/>
        <v>0</v>
      </c>
    </row>
    <row r="278" spans="5:7" x14ac:dyDescent="0.15">
      <c r="E278" s="63">
        <v>-67</v>
      </c>
      <c r="F278" s="63">
        <f t="shared" si="18"/>
        <v>-296.24</v>
      </c>
      <c r="G278" s="67">
        <f t="shared" si="19"/>
        <v>0</v>
      </c>
    </row>
    <row r="279" spans="5:7" x14ac:dyDescent="0.15">
      <c r="E279" s="63">
        <v>-68</v>
      </c>
      <c r="F279" s="63">
        <f t="shared" si="18"/>
        <v>-302.71500000000003</v>
      </c>
      <c r="G279" s="67">
        <f t="shared" si="19"/>
        <v>0</v>
      </c>
    </row>
    <row r="280" spans="5:7" x14ac:dyDescent="0.15">
      <c r="E280" s="63">
        <v>-69</v>
      </c>
      <c r="F280" s="63">
        <f t="shared" si="18"/>
        <v>-309.26000000000005</v>
      </c>
      <c r="G280" s="67">
        <f t="shared" si="19"/>
        <v>0</v>
      </c>
    </row>
    <row r="281" spans="5:7" x14ac:dyDescent="0.15">
      <c r="E281" s="63">
        <v>-70</v>
      </c>
      <c r="F281" s="63">
        <f t="shared" si="18"/>
        <v>-315.87500000000006</v>
      </c>
      <c r="G281" s="67">
        <f t="shared" si="19"/>
        <v>0</v>
      </c>
    </row>
    <row r="282" spans="5:7" x14ac:dyDescent="0.15">
      <c r="E282" s="63">
        <v>-71</v>
      </c>
      <c r="F282" s="63">
        <f t="shared" si="18"/>
        <v>-322.56000000000006</v>
      </c>
      <c r="G282" s="67">
        <f t="shared" si="19"/>
        <v>0</v>
      </c>
    </row>
    <row r="283" spans="5:7" x14ac:dyDescent="0.15">
      <c r="E283" s="63">
        <v>-72</v>
      </c>
      <c r="F283" s="63">
        <f t="shared" si="18"/>
        <v>-329.31500000000005</v>
      </c>
      <c r="G283" s="67">
        <f t="shared" si="19"/>
        <v>0</v>
      </c>
    </row>
    <row r="284" spans="5:7" x14ac:dyDescent="0.15">
      <c r="E284" s="63">
        <v>-73</v>
      </c>
      <c r="F284" s="63">
        <f t="shared" si="18"/>
        <v>-336.14000000000004</v>
      </c>
      <c r="G284" s="67">
        <f t="shared" si="19"/>
        <v>0</v>
      </c>
    </row>
    <row r="285" spans="5:7" x14ac:dyDescent="0.15">
      <c r="E285" s="63">
        <v>-74</v>
      </c>
      <c r="F285" s="63">
        <f t="shared" si="18"/>
        <v>-343.03500000000003</v>
      </c>
      <c r="G285" s="67">
        <f t="shared" si="19"/>
        <v>0</v>
      </c>
    </row>
    <row r="286" spans="5:7" x14ac:dyDescent="0.15">
      <c r="E286" s="63">
        <v>-75</v>
      </c>
      <c r="F286" s="63">
        <f t="shared" si="18"/>
        <v>-350.00000000000006</v>
      </c>
      <c r="G286" s="67">
        <f t="shared" si="19"/>
        <v>0</v>
      </c>
    </row>
    <row r="287" spans="5:7" x14ac:dyDescent="0.15">
      <c r="E287" s="63">
        <v>-76</v>
      </c>
      <c r="F287" s="63">
        <f t="shared" si="18"/>
        <v>-357.03500000000003</v>
      </c>
      <c r="G287" s="67">
        <f t="shared" si="19"/>
        <v>0</v>
      </c>
    </row>
    <row r="288" spans="5:7" x14ac:dyDescent="0.15">
      <c r="E288" s="63">
        <v>-77</v>
      </c>
      <c r="F288" s="63">
        <f t="shared" si="18"/>
        <v>-364.14000000000004</v>
      </c>
      <c r="G288" s="67">
        <f t="shared" si="19"/>
        <v>0</v>
      </c>
    </row>
    <row r="289" spans="5:7" x14ac:dyDescent="0.15">
      <c r="E289" s="63">
        <v>-78</v>
      </c>
      <c r="F289" s="63">
        <f t="shared" si="18"/>
        <v>-371.31500000000005</v>
      </c>
      <c r="G289" s="67">
        <f t="shared" si="19"/>
        <v>0</v>
      </c>
    </row>
    <row r="290" spans="5:7" x14ac:dyDescent="0.15">
      <c r="E290" s="63">
        <v>-79</v>
      </c>
      <c r="F290" s="63">
        <f t="shared" si="18"/>
        <v>-378.56000000000006</v>
      </c>
      <c r="G290" s="67">
        <f t="shared" si="19"/>
        <v>0</v>
      </c>
    </row>
    <row r="291" spans="5:7" x14ac:dyDescent="0.15">
      <c r="E291" s="63">
        <v>-80</v>
      </c>
      <c r="F291" s="63">
        <f t="shared" si="18"/>
        <v>-385.87500000000006</v>
      </c>
      <c r="G291" s="67">
        <f t="shared" si="19"/>
        <v>0</v>
      </c>
    </row>
    <row r="292" spans="5:7" x14ac:dyDescent="0.15">
      <c r="E292" s="63">
        <v>-81</v>
      </c>
      <c r="F292" s="63">
        <f t="shared" si="18"/>
        <v>-393.26000000000005</v>
      </c>
      <c r="G292" s="67">
        <f t="shared" si="19"/>
        <v>0</v>
      </c>
    </row>
    <row r="293" spans="5:7" x14ac:dyDescent="0.15">
      <c r="E293" s="63">
        <v>-82</v>
      </c>
      <c r="F293" s="63">
        <f t="shared" si="18"/>
        <v>-400.71500000000003</v>
      </c>
      <c r="G293" s="67">
        <f t="shared" si="19"/>
        <v>0</v>
      </c>
    </row>
    <row r="294" spans="5:7" x14ac:dyDescent="0.15">
      <c r="E294" s="63">
        <v>-83</v>
      </c>
      <c r="F294" s="63">
        <f t="shared" si="18"/>
        <v>-408.24000000000007</v>
      </c>
      <c r="G294" s="67">
        <f t="shared" si="19"/>
        <v>0</v>
      </c>
    </row>
    <row r="295" spans="5:7" x14ac:dyDescent="0.15">
      <c r="E295" s="63">
        <v>-84</v>
      </c>
      <c r="F295" s="63">
        <f t="shared" si="18"/>
        <v>-415.83500000000004</v>
      </c>
      <c r="G295" s="67">
        <f t="shared" si="19"/>
        <v>0</v>
      </c>
    </row>
    <row r="296" spans="5:7" x14ac:dyDescent="0.15">
      <c r="E296" s="63">
        <v>-85</v>
      </c>
      <c r="F296" s="63">
        <f t="shared" si="18"/>
        <v>-423.50000000000006</v>
      </c>
      <c r="G296" s="67">
        <f t="shared" si="19"/>
        <v>0</v>
      </c>
    </row>
    <row r="297" spans="5:7" x14ac:dyDescent="0.15">
      <c r="E297" s="63">
        <v>-86</v>
      </c>
      <c r="F297" s="63">
        <f t="shared" si="18"/>
        <v>-431.23500000000001</v>
      </c>
      <c r="G297" s="67">
        <f t="shared" si="19"/>
        <v>0</v>
      </c>
    </row>
    <row r="298" spans="5:7" x14ac:dyDescent="0.15">
      <c r="E298" s="63">
        <v>-87</v>
      </c>
      <c r="F298" s="63">
        <f t="shared" si="18"/>
        <v>-439.04</v>
      </c>
      <c r="G298" s="67">
        <f t="shared" si="19"/>
        <v>0</v>
      </c>
    </row>
    <row r="299" spans="5:7" x14ac:dyDescent="0.15">
      <c r="E299" s="63">
        <v>-88</v>
      </c>
      <c r="F299" s="63">
        <f t="shared" si="18"/>
        <v>-446.91500000000002</v>
      </c>
      <c r="G299" s="67">
        <f t="shared" si="19"/>
        <v>0</v>
      </c>
    </row>
    <row r="300" spans="5:7" x14ac:dyDescent="0.15">
      <c r="E300" s="63">
        <v>-89</v>
      </c>
      <c r="F300" s="63">
        <f t="shared" si="18"/>
        <v>-454.86000000000007</v>
      </c>
      <c r="G300" s="67">
        <f t="shared" si="19"/>
        <v>0</v>
      </c>
    </row>
    <row r="301" spans="5:7" x14ac:dyDescent="0.15">
      <c r="E301" s="63">
        <v>-90</v>
      </c>
      <c r="F301" s="63">
        <f t="shared" si="18"/>
        <v>-462.87500000000006</v>
      </c>
      <c r="G301" s="67">
        <f t="shared" si="19"/>
        <v>0</v>
      </c>
    </row>
    <row r="302" spans="5:7" x14ac:dyDescent="0.15">
      <c r="E302" s="63">
        <v>-91</v>
      </c>
      <c r="F302" s="63">
        <f t="shared" si="18"/>
        <v>-470.96000000000004</v>
      </c>
      <c r="G302" s="67">
        <f t="shared" si="19"/>
        <v>0</v>
      </c>
    </row>
    <row r="303" spans="5:7" x14ac:dyDescent="0.15">
      <c r="E303" s="63">
        <v>-92</v>
      </c>
      <c r="F303" s="63">
        <f t="shared" si="18"/>
        <v>-479.11500000000007</v>
      </c>
      <c r="G303" s="67">
        <f t="shared" si="19"/>
        <v>0</v>
      </c>
    </row>
    <row r="304" spans="5:7" x14ac:dyDescent="0.15">
      <c r="E304" s="63">
        <v>-93</v>
      </c>
      <c r="F304" s="63">
        <f t="shared" si="18"/>
        <v>-487.34000000000003</v>
      </c>
      <c r="G304" s="67">
        <f t="shared" si="19"/>
        <v>0</v>
      </c>
    </row>
    <row r="305" spans="5:7" x14ac:dyDescent="0.15">
      <c r="E305" s="63">
        <v>-94</v>
      </c>
      <c r="F305" s="63">
        <f t="shared" si="18"/>
        <v>-495.63500000000005</v>
      </c>
      <c r="G305" s="67">
        <f t="shared" si="19"/>
        <v>0</v>
      </c>
    </row>
    <row r="306" spans="5:7" x14ac:dyDescent="0.15">
      <c r="E306" s="63">
        <v>-95</v>
      </c>
      <c r="F306" s="63">
        <f t="shared" si="18"/>
        <v>-504.00000000000006</v>
      </c>
      <c r="G306" s="67">
        <f t="shared" si="19"/>
        <v>0</v>
      </c>
    </row>
    <row r="307" spans="5:7" x14ac:dyDescent="0.15">
      <c r="E307" s="63">
        <v>-96</v>
      </c>
      <c r="F307" s="63">
        <f t="shared" si="18"/>
        <v>-512.43500000000006</v>
      </c>
      <c r="G307" s="67">
        <f t="shared" si="19"/>
        <v>0</v>
      </c>
    </row>
    <row r="308" spans="5:7" x14ac:dyDescent="0.15">
      <c r="E308" s="63">
        <v>-97</v>
      </c>
      <c r="F308" s="63">
        <f t="shared" si="18"/>
        <v>-520.94000000000005</v>
      </c>
      <c r="G308" s="67">
        <f t="shared" si="19"/>
        <v>0</v>
      </c>
    </row>
    <row r="309" spans="5:7" x14ac:dyDescent="0.15">
      <c r="E309" s="63">
        <v>-98</v>
      </c>
      <c r="F309" s="63">
        <f t="shared" si="18"/>
        <v>-529.5150000000001</v>
      </c>
      <c r="G309" s="67">
        <f t="shared" si="19"/>
        <v>0</v>
      </c>
    </row>
    <row r="310" spans="5:7" x14ac:dyDescent="0.15">
      <c r="E310" s="63">
        <v>-99</v>
      </c>
      <c r="F310" s="63">
        <f t="shared" si="18"/>
        <v>-538.16000000000008</v>
      </c>
      <c r="G310" s="67">
        <f t="shared" si="19"/>
        <v>0</v>
      </c>
    </row>
    <row r="311" spans="5:7" x14ac:dyDescent="0.15">
      <c r="E311" s="63">
        <v>-100</v>
      </c>
      <c r="F311" s="63">
        <f t="shared" si="18"/>
        <v>-546.875</v>
      </c>
      <c r="G311" s="67">
        <f t="shared" si="19"/>
        <v>0</v>
      </c>
    </row>
    <row r="312" spans="5:7" x14ac:dyDescent="0.15">
      <c r="E312" s="63">
        <v>-101</v>
      </c>
      <c r="F312" s="63">
        <f t="shared" si="18"/>
        <v>-555.66000000000008</v>
      </c>
      <c r="G312" s="67">
        <f t="shared" si="19"/>
        <v>0</v>
      </c>
    </row>
    <row r="313" spans="5:7" x14ac:dyDescent="0.15">
      <c r="E313" s="63">
        <v>-102</v>
      </c>
      <c r="F313" s="63">
        <f t="shared" si="18"/>
        <v>-564.5150000000001</v>
      </c>
      <c r="G313" s="67">
        <f t="shared" si="19"/>
        <v>0</v>
      </c>
    </row>
    <row r="314" spans="5:7" x14ac:dyDescent="0.15">
      <c r="E314" s="63">
        <v>-103</v>
      </c>
      <c r="F314" s="63">
        <f t="shared" si="18"/>
        <v>-573.44000000000005</v>
      </c>
      <c r="G314" s="67">
        <f t="shared" si="19"/>
        <v>0</v>
      </c>
    </row>
    <row r="315" spans="5:7" x14ac:dyDescent="0.15">
      <c r="E315" s="63">
        <v>-104</v>
      </c>
      <c r="F315" s="63">
        <f t="shared" si="18"/>
        <v>-582.43500000000006</v>
      </c>
      <c r="G315" s="67">
        <f t="shared" si="19"/>
        <v>0</v>
      </c>
    </row>
    <row r="316" spans="5:7" x14ac:dyDescent="0.15">
      <c r="E316" s="63">
        <v>-105</v>
      </c>
      <c r="F316" s="63">
        <f t="shared" si="18"/>
        <v>-591.5</v>
      </c>
      <c r="G316" s="67">
        <f t="shared" si="19"/>
        <v>0</v>
      </c>
    </row>
    <row r="317" spans="5:7" x14ac:dyDescent="0.15">
      <c r="E317" s="63">
        <v>-106</v>
      </c>
      <c r="G317" s="67">
        <f t="shared" si="19"/>
        <v>0</v>
      </c>
    </row>
    <row r="318" spans="5:7" x14ac:dyDescent="0.15">
      <c r="E318" s="63">
        <v>-107</v>
      </c>
      <c r="G318" s="67">
        <f t="shared" si="19"/>
        <v>0</v>
      </c>
    </row>
    <row r="319" spans="5:7" x14ac:dyDescent="0.15">
      <c r="E319" s="63">
        <v>-108</v>
      </c>
      <c r="G319" s="67">
        <f t="shared" si="19"/>
        <v>0</v>
      </c>
    </row>
    <row r="320" spans="5:7" x14ac:dyDescent="0.15">
      <c r="E320" s="63">
        <v>-109</v>
      </c>
      <c r="G320" s="67">
        <f t="shared" si="19"/>
        <v>0</v>
      </c>
    </row>
    <row r="321" spans="5:7" x14ac:dyDescent="0.15">
      <c r="E321" s="63">
        <v>-110</v>
      </c>
      <c r="G321" s="67">
        <f t="shared" si="19"/>
        <v>0</v>
      </c>
    </row>
    <row r="322" spans="5:7" x14ac:dyDescent="0.15">
      <c r="E322" s="63">
        <v>-111</v>
      </c>
      <c r="G322" s="67">
        <f t="shared" si="19"/>
        <v>0</v>
      </c>
    </row>
    <row r="323" spans="5:7" x14ac:dyDescent="0.15">
      <c r="E323" s="63">
        <v>-112</v>
      </c>
      <c r="G323" s="67">
        <f t="shared" si="19"/>
        <v>0</v>
      </c>
    </row>
    <row r="324" spans="5:7" x14ac:dyDescent="0.15">
      <c r="E324" s="63">
        <v>-113</v>
      </c>
      <c r="G324" s="67">
        <f t="shared" si="19"/>
        <v>0</v>
      </c>
    </row>
    <row r="325" spans="5:7" x14ac:dyDescent="0.15">
      <c r="E325" s="63">
        <v>-114</v>
      </c>
      <c r="G325" s="67">
        <f t="shared" si="19"/>
        <v>0</v>
      </c>
    </row>
    <row r="326" spans="5:7" x14ac:dyDescent="0.15">
      <c r="E326" s="63">
        <v>-115</v>
      </c>
      <c r="G326" s="67">
        <f t="shared" si="19"/>
        <v>0</v>
      </c>
    </row>
    <row r="327" spans="5:7" x14ac:dyDescent="0.15">
      <c r="E327" s="63">
        <v>-116</v>
      </c>
      <c r="G327" s="67">
        <f t="shared" si="19"/>
        <v>0</v>
      </c>
    </row>
    <row r="328" spans="5:7" x14ac:dyDescent="0.15">
      <c r="E328" s="63">
        <v>-117</v>
      </c>
      <c r="G328" s="67">
        <f t="shared" si="19"/>
        <v>0</v>
      </c>
    </row>
    <row r="329" spans="5:7" x14ac:dyDescent="0.15">
      <c r="E329" s="63">
        <v>-118</v>
      </c>
      <c r="G329" s="67">
        <f t="shared" si="19"/>
        <v>0</v>
      </c>
    </row>
    <row r="330" spans="5:7" x14ac:dyDescent="0.15">
      <c r="E330" s="63">
        <v>-119</v>
      </c>
      <c r="G330" s="67">
        <f t="shared" si="19"/>
        <v>0</v>
      </c>
    </row>
    <row r="331" spans="5:7" x14ac:dyDescent="0.15">
      <c r="E331" s="63">
        <v>-120</v>
      </c>
      <c r="G331" s="67">
        <f t="shared" si="19"/>
        <v>0</v>
      </c>
    </row>
    <row r="332" spans="5:7" x14ac:dyDescent="0.15">
      <c r="E332" s="63">
        <v>-121</v>
      </c>
      <c r="G332" s="67">
        <f t="shared" si="19"/>
        <v>0</v>
      </c>
    </row>
    <row r="333" spans="5:7" x14ac:dyDescent="0.15">
      <c r="E333" s="63">
        <v>-122</v>
      </c>
      <c r="G333" s="67">
        <f t="shared" si="19"/>
        <v>0</v>
      </c>
    </row>
    <row r="334" spans="5:7" x14ac:dyDescent="0.15">
      <c r="E334" s="63">
        <v>-123</v>
      </c>
      <c r="G334" s="67">
        <f t="shared" si="19"/>
        <v>0</v>
      </c>
    </row>
    <row r="335" spans="5:7" x14ac:dyDescent="0.15">
      <c r="E335" s="63">
        <v>-124</v>
      </c>
      <c r="G335" s="67">
        <f t="shared" si="19"/>
        <v>0</v>
      </c>
    </row>
    <row r="336" spans="5:7" x14ac:dyDescent="0.15">
      <c r="E336" s="63">
        <v>-125</v>
      </c>
      <c r="G336" s="67">
        <f t="shared" ref="G336:G399" si="20">G335</f>
        <v>0</v>
      </c>
    </row>
    <row r="337" spans="5:7" x14ac:dyDescent="0.15">
      <c r="E337" s="63">
        <v>-126</v>
      </c>
      <c r="G337" s="67">
        <f t="shared" si="20"/>
        <v>0</v>
      </c>
    </row>
    <row r="338" spans="5:7" x14ac:dyDescent="0.15">
      <c r="E338" s="63">
        <v>-127</v>
      </c>
      <c r="G338" s="67">
        <f t="shared" si="20"/>
        <v>0</v>
      </c>
    </row>
    <row r="339" spans="5:7" x14ac:dyDescent="0.15">
      <c r="E339" s="63">
        <v>-128</v>
      </c>
      <c r="G339" s="67">
        <f t="shared" si="20"/>
        <v>0</v>
      </c>
    </row>
    <row r="340" spans="5:7" x14ac:dyDescent="0.15">
      <c r="E340" s="63">
        <v>-129</v>
      </c>
      <c r="G340" s="67">
        <f t="shared" si="20"/>
        <v>0</v>
      </c>
    </row>
    <row r="341" spans="5:7" x14ac:dyDescent="0.15">
      <c r="E341" s="63">
        <v>-130</v>
      </c>
      <c r="G341" s="67">
        <f t="shared" si="20"/>
        <v>0</v>
      </c>
    </row>
    <row r="342" spans="5:7" x14ac:dyDescent="0.15">
      <c r="E342" s="63">
        <v>-131</v>
      </c>
      <c r="G342" s="67">
        <f t="shared" si="20"/>
        <v>0</v>
      </c>
    </row>
    <row r="343" spans="5:7" x14ac:dyDescent="0.15">
      <c r="E343" s="63">
        <v>-132</v>
      </c>
      <c r="G343" s="67">
        <f t="shared" si="20"/>
        <v>0</v>
      </c>
    </row>
    <row r="344" spans="5:7" x14ac:dyDescent="0.15">
      <c r="E344" s="63">
        <v>-133</v>
      </c>
      <c r="G344" s="67">
        <f t="shared" si="20"/>
        <v>0</v>
      </c>
    </row>
    <row r="345" spans="5:7" x14ac:dyDescent="0.15">
      <c r="E345" s="63">
        <v>-134</v>
      </c>
      <c r="G345" s="67">
        <f t="shared" si="20"/>
        <v>0</v>
      </c>
    </row>
    <row r="346" spans="5:7" x14ac:dyDescent="0.15">
      <c r="E346" s="63">
        <v>-135</v>
      </c>
      <c r="G346" s="67">
        <f t="shared" si="20"/>
        <v>0</v>
      </c>
    </row>
    <row r="347" spans="5:7" x14ac:dyDescent="0.15">
      <c r="E347" s="63">
        <v>-136</v>
      </c>
      <c r="G347" s="67">
        <f t="shared" si="20"/>
        <v>0</v>
      </c>
    </row>
    <row r="348" spans="5:7" x14ac:dyDescent="0.15">
      <c r="E348" s="63">
        <v>-137</v>
      </c>
      <c r="G348" s="67">
        <f t="shared" si="20"/>
        <v>0</v>
      </c>
    </row>
    <row r="349" spans="5:7" x14ac:dyDescent="0.15">
      <c r="E349" s="63">
        <v>-138</v>
      </c>
      <c r="G349" s="67">
        <f t="shared" si="20"/>
        <v>0</v>
      </c>
    </row>
    <row r="350" spans="5:7" x14ac:dyDescent="0.15">
      <c r="E350" s="63">
        <v>-139</v>
      </c>
      <c r="G350" s="67">
        <f t="shared" si="20"/>
        <v>0</v>
      </c>
    </row>
    <row r="351" spans="5:7" x14ac:dyDescent="0.15">
      <c r="E351" s="63">
        <v>-140</v>
      </c>
      <c r="G351" s="67">
        <f t="shared" si="20"/>
        <v>0</v>
      </c>
    </row>
    <row r="352" spans="5:7" x14ac:dyDescent="0.15">
      <c r="E352" s="63">
        <v>-141</v>
      </c>
      <c r="G352" s="67">
        <f t="shared" si="20"/>
        <v>0</v>
      </c>
    </row>
    <row r="353" spans="5:7" x14ac:dyDescent="0.15">
      <c r="E353" s="63">
        <v>-142</v>
      </c>
      <c r="G353" s="67">
        <f t="shared" si="20"/>
        <v>0</v>
      </c>
    </row>
    <row r="354" spans="5:7" x14ac:dyDescent="0.15">
      <c r="E354" s="63">
        <v>-143</v>
      </c>
      <c r="G354" s="67">
        <f t="shared" si="20"/>
        <v>0</v>
      </c>
    </row>
    <row r="355" spans="5:7" x14ac:dyDescent="0.15">
      <c r="E355" s="63">
        <v>-144</v>
      </c>
      <c r="G355" s="67">
        <f t="shared" si="20"/>
        <v>0</v>
      </c>
    </row>
    <row r="356" spans="5:7" x14ac:dyDescent="0.15">
      <c r="E356" s="63">
        <v>-145</v>
      </c>
      <c r="G356" s="67">
        <f t="shared" si="20"/>
        <v>0</v>
      </c>
    </row>
    <row r="357" spans="5:7" x14ac:dyDescent="0.15">
      <c r="E357" s="63">
        <v>-146</v>
      </c>
      <c r="G357" s="67">
        <f t="shared" si="20"/>
        <v>0</v>
      </c>
    </row>
    <row r="358" spans="5:7" x14ac:dyDescent="0.15">
      <c r="E358" s="63">
        <v>-147</v>
      </c>
      <c r="G358" s="67">
        <f t="shared" si="20"/>
        <v>0</v>
      </c>
    </row>
    <row r="359" spans="5:7" x14ac:dyDescent="0.15">
      <c r="E359" s="63">
        <v>-148</v>
      </c>
      <c r="G359" s="67">
        <f t="shared" si="20"/>
        <v>0</v>
      </c>
    </row>
    <row r="360" spans="5:7" x14ac:dyDescent="0.15">
      <c r="E360" s="63">
        <v>-149</v>
      </c>
      <c r="G360" s="67">
        <f t="shared" si="20"/>
        <v>0</v>
      </c>
    </row>
    <row r="361" spans="5:7" x14ac:dyDescent="0.15">
      <c r="E361" s="63">
        <v>-150</v>
      </c>
      <c r="G361" s="67">
        <f t="shared" si="20"/>
        <v>0</v>
      </c>
    </row>
    <row r="362" spans="5:7" x14ac:dyDescent="0.15">
      <c r="E362" s="63">
        <v>-151</v>
      </c>
      <c r="G362" s="67">
        <f t="shared" si="20"/>
        <v>0</v>
      </c>
    </row>
    <row r="363" spans="5:7" x14ac:dyDescent="0.15">
      <c r="E363" s="63">
        <v>-152</v>
      </c>
      <c r="G363" s="67">
        <f t="shared" si="20"/>
        <v>0</v>
      </c>
    </row>
    <row r="364" spans="5:7" x14ac:dyDescent="0.15">
      <c r="E364" s="63">
        <v>-153</v>
      </c>
      <c r="G364" s="67">
        <f t="shared" si="20"/>
        <v>0</v>
      </c>
    </row>
    <row r="365" spans="5:7" x14ac:dyDescent="0.15">
      <c r="E365" s="63">
        <v>-154</v>
      </c>
      <c r="G365" s="67">
        <f t="shared" si="20"/>
        <v>0</v>
      </c>
    </row>
    <row r="366" spans="5:7" x14ac:dyDescent="0.15">
      <c r="E366" s="63">
        <v>-155</v>
      </c>
      <c r="G366" s="67">
        <f t="shared" si="20"/>
        <v>0</v>
      </c>
    </row>
    <row r="367" spans="5:7" x14ac:dyDescent="0.15">
      <c r="E367" s="63">
        <v>-156</v>
      </c>
      <c r="G367" s="67">
        <f t="shared" si="20"/>
        <v>0</v>
      </c>
    </row>
    <row r="368" spans="5:7" x14ac:dyDescent="0.15">
      <c r="E368" s="63">
        <v>-157</v>
      </c>
      <c r="G368" s="67">
        <f t="shared" si="20"/>
        <v>0</v>
      </c>
    </row>
    <row r="369" spans="5:7" x14ac:dyDescent="0.15">
      <c r="E369" s="63">
        <v>-158</v>
      </c>
      <c r="G369" s="67">
        <f t="shared" si="20"/>
        <v>0</v>
      </c>
    </row>
    <row r="370" spans="5:7" x14ac:dyDescent="0.15">
      <c r="E370" s="63">
        <v>-159</v>
      </c>
      <c r="G370" s="67">
        <f t="shared" si="20"/>
        <v>0</v>
      </c>
    </row>
    <row r="371" spans="5:7" x14ac:dyDescent="0.15">
      <c r="E371" s="63">
        <v>-160</v>
      </c>
      <c r="G371" s="67">
        <f t="shared" si="20"/>
        <v>0</v>
      </c>
    </row>
    <row r="372" spans="5:7" x14ac:dyDescent="0.15">
      <c r="E372" s="63">
        <v>-161</v>
      </c>
      <c r="G372" s="67">
        <f t="shared" si="20"/>
        <v>0</v>
      </c>
    </row>
    <row r="373" spans="5:7" x14ac:dyDescent="0.15">
      <c r="E373" s="63">
        <v>-162</v>
      </c>
      <c r="G373" s="67">
        <f t="shared" si="20"/>
        <v>0</v>
      </c>
    </row>
    <row r="374" spans="5:7" x14ac:dyDescent="0.15">
      <c r="E374" s="63">
        <v>-163</v>
      </c>
      <c r="G374" s="67">
        <f t="shared" si="20"/>
        <v>0</v>
      </c>
    </row>
    <row r="375" spans="5:7" x14ac:dyDescent="0.15">
      <c r="E375" s="63">
        <v>-164</v>
      </c>
      <c r="G375" s="67">
        <f t="shared" si="20"/>
        <v>0</v>
      </c>
    </row>
    <row r="376" spans="5:7" x14ac:dyDescent="0.15">
      <c r="E376" s="63">
        <v>-165</v>
      </c>
      <c r="G376" s="67">
        <f t="shared" si="20"/>
        <v>0</v>
      </c>
    </row>
    <row r="377" spans="5:7" x14ac:dyDescent="0.15">
      <c r="E377" s="63">
        <v>-166</v>
      </c>
      <c r="G377" s="67">
        <f t="shared" si="20"/>
        <v>0</v>
      </c>
    </row>
    <row r="378" spans="5:7" x14ac:dyDescent="0.15">
      <c r="E378" s="63">
        <v>-167</v>
      </c>
      <c r="G378" s="67">
        <f t="shared" si="20"/>
        <v>0</v>
      </c>
    </row>
    <row r="379" spans="5:7" x14ac:dyDescent="0.15">
      <c r="E379" s="63">
        <v>-168</v>
      </c>
      <c r="G379" s="67">
        <f t="shared" si="20"/>
        <v>0</v>
      </c>
    </row>
    <row r="380" spans="5:7" x14ac:dyDescent="0.15">
      <c r="E380" s="63">
        <v>-169</v>
      </c>
      <c r="G380" s="67">
        <f t="shared" si="20"/>
        <v>0</v>
      </c>
    </row>
    <row r="381" spans="5:7" x14ac:dyDescent="0.15">
      <c r="E381" s="63">
        <v>-170</v>
      </c>
      <c r="G381" s="67">
        <f t="shared" si="20"/>
        <v>0</v>
      </c>
    </row>
    <row r="382" spans="5:7" x14ac:dyDescent="0.15">
      <c r="E382" s="63">
        <v>-171</v>
      </c>
      <c r="G382" s="67">
        <f t="shared" si="20"/>
        <v>0</v>
      </c>
    </row>
    <row r="383" spans="5:7" x14ac:dyDescent="0.15">
      <c r="E383" s="63">
        <v>-172</v>
      </c>
      <c r="G383" s="67">
        <f t="shared" si="20"/>
        <v>0</v>
      </c>
    </row>
    <row r="384" spans="5:7" x14ac:dyDescent="0.15">
      <c r="E384" s="63">
        <v>-173</v>
      </c>
      <c r="G384" s="67">
        <f t="shared" si="20"/>
        <v>0</v>
      </c>
    </row>
    <row r="385" spans="5:7" x14ac:dyDescent="0.15">
      <c r="E385" s="63">
        <v>-174</v>
      </c>
      <c r="G385" s="67">
        <f t="shared" si="20"/>
        <v>0</v>
      </c>
    </row>
    <row r="386" spans="5:7" x14ac:dyDescent="0.15">
      <c r="E386" s="63">
        <v>-175</v>
      </c>
      <c r="G386" s="67">
        <f t="shared" si="20"/>
        <v>0</v>
      </c>
    </row>
    <row r="387" spans="5:7" x14ac:dyDescent="0.15">
      <c r="E387" s="63">
        <v>-176</v>
      </c>
      <c r="G387" s="67">
        <f t="shared" si="20"/>
        <v>0</v>
      </c>
    </row>
    <row r="388" spans="5:7" x14ac:dyDescent="0.15">
      <c r="E388" s="63">
        <v>-177</v>
      </c>
      <c r="G388" s="67">
        <f t="shared" si="20"/>
        <v>0</v>
      </c>
    </row>
    <row r="389" spans="5:7" x14ac:dyDescent="0.15">
      <c r="E389" s="63">
        <v>-178</v>
      </c>
      <c r="G389" s="67">
        <f t="shared" si="20"/>
        <v>0</v>
      </c>
    </row>
    <row r="390" spans="5:7" x14ac:dyDescent="0.15">
      <c r="E390" s="63">
        <v>-179</v>
      </c>
      <c r="G390" s="67">
        <f t="shared" si="20"/>
        <v>0</v>
      </c>
    </row>
    <row r="391" spans="5:7" x14ac:dyDescent="0.15">
      <c r="E391" s="63">
        <v>-180</v>
      </c>
      <c r="G391" s="67">
        <f t="shared" si="20"/>
        <v>0</v>
      </c>
    </row>
    <row r="392" spans="5:7" x14ac:dyDescent="0.15">
      <c r="E392" s="63">
        <v>-181</v>
      </c>
      <c r="G392" s="67">
        <f t="shared" si="20"/>
        <v>0</v>
      </c>
    </row>
    <row r="393" spans="5:7" x14ac:dyDescent="0.15">
      <c r="E393" s="63">
        <v>-182</v>
      </c>
      <c r="G393" s="67">
        <f t="shared" si="20"/>
        <v>0</v>
      </c>
    </row>
    <row r="394" spans="5:7" x14ac:dyDescent="0.15">
      <c r="E394" s="63">
        <v>-183</v>
      </c>
      <c r="G394" s="67">
        <f t="shared" si="20"/>
        <v>0</v>
      </c>
    </row>
    <row r="395" spans="5:7" x14ac:dyDescent="0.15">
      <c r="E395" s="63">
        <v>-184</v>
      </c>
      <c r="G395" s="67">
        <f t="shared" si="20"/>
        <v>0</v>
      </c>
    </row>
    <row r="396" spans="5:7" x14ac:dyDescent="0.15">
      <c r="E396" s="63">
        <v>-185</v>
      </c>
      <c r="G396" s="67">
        <f t="shared" si="20"/>
        <v>0</v>
      </c>
    </row>
    <row r="397" spans="5:7" x14ac:dyDescent="0.15">
      <c r="E397" s="63">
        <v>-186</v>
      </c>
      <c r="G397" s="67">
        <f t="shared" si="20"/>
        <v>0</v>
      </c>
    </row>
    <row r="398" spans="5:7" x14ac:dyDescent="0.15">
      <c r="E398" s="63">
        <v>-187</v>
      </c>
      <c r="G398" s="67">
        <f t="shared" si="20"/>
        <v>0</v>
      </c>
    </row>
    <row r="399" spans="5:7" x14ac:dyDescent="0.15">
      <c r="E399" s="63">
        <v>-188</v>
      </c>
      <c r="G399" s="67">
        <f t="shared" si="20"/>
        <v>0</v>
      </c>
    </row>
    <row r="400" spans="5:7" x14ac:dyDescent="0.15">
      <c r="E400" s="63">
        <v>-189</v>
      </c>
      <c r="G400" s="67">
        <f t="shared" ref="G400:G411" si="21">G399</f>
        <v>0</v>
      </c>
    </row>
    <row r="401" spans="5:7" x14ac:dyDescent="0.15">
      <c r="E401" s="63">
        <v>-190</v>
      </c>
      <c r="G401" s="67">
        <f t="shared" si="21"/>
        <v>0</v>
      </c>
    </row>
    <row r="402" spans="5:7" x14ac:dyDescent="0.15">
      <c r="E402" s="63">
        <v>-191</v>
      </c>
      <c r="G402" s="67">
        <f t="shared" si="21"/>
        <v>0</v>
      </c>
    </row>
    <row r="403" spans="5:7" x14ac:dyDescent="0.15">
      <c r="E403" s="63">
        <v>-192</v>
      </c>
      <c r="G403" s="67">
        <f t="shared" si="21"/>
        <v>0</v>
      </c>
    </row>
    <row r="404" spans="5:7" x14ac:dyDescent="0.15">
      <c r="E404" s="63">
        <v>-193</v>
      </c>
      <c r="G404" s="67">
        <f t="shared" si="21"/>
        <v>0</v>
      </c>
    </row>
    <row r="405" spans="5:7" x14ac:dyDescent="0.15">
      <c r="E405" s="63">
        <v>-194</v>
      </c>
      <c r="G405" s="67">
        <f t="shared" si="21"/>
        <v>0</v>
      </c>
    </row>
    <row r="406" spans="5:7" x14ac:dyDescent="0.15">
      <c r="E406" s="63">
        <v>-195</v>
      </c>
      <c r="G406" s="67">
        <f t="shared" si="21"/>
        <v>0</v>
      </c>
    </row>
    <row r="407" spans="5:7" x14ac:dyDescent="0.15">
      <c r="E407" s="63">
        <v>-196</v>
      </c>
      <c r="G407" s="67">
        <f t="shared" si="21"/>
        <v>0</v>
      </c>
    </row>
    <row r="408" spans="5:7" x14ac:dyDescent="0.15">
      <c r="E408" s="63">
        <v>-197</v>
      </c>
      <c r="G408" s="67">
        <f t="shared" si="21"/>
        <v>0</v>
      </c>
    </row>
    <row r="409" spans="5:7" x14ac:dyDescent="0.15">
      <c r="E409" s="63">
        <v>-198</v>
      </c>
      <c r="G409" s="67">
        <f t="shared" si="21"/>
        <v>0</v>
      </c>
    </row>
    <row r="410" spans="5:7" x14ac:dyDescent="0.15">
      <c r="E410" s="63">
        <v>-199</v>
      </c>
      <c r="G410" s="67">
        <f t="shared" si="21"/>
        <v>0</v>
      </c>
    </row>
    <row r="411" spans="5:7" x14ac:dyDescent="0.15">
      <c r="E411" s="63">
        <v>-200</v>
      </c>
      <c r="G411" s="67">
        <f t="shared" si="21"/>
        <v>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MENU</vt:lpstr>
      <vt:lpstr>CLOCK_ERROR</vt:lpstr>
      <vt:lpstr>CalcSheet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Shirotori Toru</cp:lastModifiedBy>
  <dcterms:created xsi:type="dcterms:W3CDTF">2009-04-27T10:13:48Z</dcterms:created>
  <dcterms:modified xsi:type="dcterms:W3CDTF">2021-01-25T06:12:45Z</dcterms:modified>
</cp:coreProperties>
</file>